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4.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12.xml" ContentType="application/vnd.openxmlformats-officedocument.drawing+xml"/>
  <Override PartName="/xl/worksheets/sheet15.xml" ContentType="application/vnd.openxmlformats-officedocument.spreadsheetml.worksheet+xml"/>
  <Override PartName="/xl/chartsheets/sheet6.xml" ContentType="application/vnd.openxmlformats-officedocument.spreadsheetml.chartsheet+xml"/>
  <Override PartName="/xl/drawings/drawing14.xml" ContentType="application/vnd.openxmlformats-officedocument.drawing+xml"/>
  <Override PartName="/xl/chartsheets/sheet7.xml" ContentType="application/vnd.openxmlformats-officedocument.spreadsheetml.chartsheet+xml"/>
  <Override PartName="/xl/drawings/drawing16.xml" ContentType="application/vnd.openxmlformats-officedocument.drawing+xml"/>
  <Override PartName="/xl/worksheets/sheet16.xml" ContentType="application/vnd.openxmlformats-officedocument.spreadsheetml.worksheet+xml"/>
  <Override PartName="/xl/chartsheets/sheet8.xml" ContentType="application/vnd.openxmlformats-officedocument.spreadsheetml.chartsheet+xml"/>
  <Override PartName="/xl/drawings/drawing18.xml" ContentType="application/vnd.openxmlformats-officedocument.drawing+xml"/>
  <Override PartName="/xl/worksheets/sheet17.xml" ContentType="application/vnd.openxmlformats-officedocument.spreadsheetml.worksheet+xml"/>
  <Override PartName="/xl/chartsheets/sheet9.xml" ContentType="application/vnd.openxmlformats-officedocument.spreadsheetml.chartsheet+xml"/>
  <Override PartName="/xl/drawings/drawing20.xml" ContentType="application/vnd.openxmlformats-officedocument.drawing+xml"/>
  <Override PartName="/xl/worksheets/sheet18.xml" ContentType="application/vnd.openxmlformats-officedocument.spreadsheetml.worksheet+xml"/>
  <Override PartName="/xl/chartsheets/sheet10.xml" ContentType="application/vnd.openxmlformats-officedocument.spreadsheetml.chartsheet+xml"/>
  <Override PartName="/xl/drawings/drawing2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chartsheets/sheet11.xml" ContentType="application/vnd.openxmlformats-officedocument.spreadsheetml.chartsheet+xml"/>
  <Override PartName="/xl/drawings/drawing2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2.xml" ContentType="application/vnd.openxmlformats-officedocument.spreadsheetml.chartsheet+xml"/>
  <Override PartName="/xl/drawings/drawing2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heets/sheet13.xml" ContentType="application/vnd.openxmlformats-officedocument.spreadsheetml.chartsheet+xml"/>
  <Override PartName="/xl/drawings/drawing28.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chartsheets/sheet14.xml" ContentType="application/vnd.openxmlformats-officedocument.spreadsheetml.chartsheet+xml"/>
  <Override PartName="/xl/drawings/drawing30.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chartsheets/sheet15.xml" ContentType="application/vnd.openxmlformats-officedocument.spreadsheetml.chartsheet+xml"/>
  <Override PartName="/xl/drawings/drawing3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chartsheets/sheet16.xml" ContentType="application/vnd.openxmlformats-officedocument.spreadsheetml.chartsheet+xml"/>
  <Override PartName="/xl/drawings/drawing3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chartsheets/sheet17.xml" ContentType="application/vnd.openxmlformats-officedocument.spreadsheetml.chartsheet+xml"/>
  <Override PartName="/xl/drawings/drawing36.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hartsheets/sheet18.xml" ContentType="application/vnd.openxmlformats-officedocument.spreadsheetml.chartsheet+xml"/>
  <Override PartName="/xl/drawings/drawing38.xml" ContentType="application/vnd.openxmlformats-officedocument.drawing+xml"/>
  <Override PartName="/xl/chartsheets/sheet19.xml" ContentType="application/vnd.openxmlformats-officedocument.spreadsheetml.chartsheet+xml"/>
  <Override PartName="/xl/drawings/drawing40.xml" ContentType="application/vnd.openxmlformats-officedocument.drawing+xml"/>
  <Override PartName="/xl/worksheets/sheet39.xml" ContentType="application/vnd.openxmlformats-officedocument.spreadsheetml.worksheet+xml"/>
  <Override PartName="/xl/chartsheets/sheet20.xml" ContentType="application/vnd.openxmlformats-officedocument.spreadsheetml.chartsheet+xml"/>
  <Override PartName="/xl/drawings/drawing42.xml" ContentType="application/vnd.openxmlformats-officedocument.drawing+xml"/>
  <Override PartName="/xl/worksheets/sheet40.xml" ContentType="application/vnd.openxmlformats-officedocument.spreadsheetml.worksheet+xml"/>
  <Override PartName="/xl/chartsheets/sheet21.xml" ContentType="application/vnd.openxmlformats-officedocument.spreadsheetml.chartsheet+xml"/>
  <Override PartName="/xl/drawings/drawing44.xml" ContentType="application/vnd.openxmlformats-officedocument.drawing+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Override PartName="/xl/drawings/drawing33.xml" ContentType="application/vnd.openxmlformats-officedocument.drawingml.chartshapes+xml"/>
  <Override PartName="/xl/drawings/drawing35.xml" ContentType="application/vnd.openxmlformats-officedocument.drawingml.chartshapes+xml"/>
  <Override PartName="/xl/drawings/drawing37.xml" ContentType="application/vnd.openxmlformats-officedocument.drawingml.chartshapes+xml"/>
  <Override PartName="/xl/drawings/drawing39.xml" ContentType="application/vnd.openxmlformats-officedocument.drawingml.chartshapes+xml"/>
  <Override PartName="/xl/drawings/drawing41.xml" ContentType="application/vnd.openxmlformats-officedocument.drawingml.chartshapes+xml"/>
  <Override PartName="/xl/drawings/drawing4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27" activeTab="0"/>
  </bookViews>
  <sheets>
    <sheet name="INDEX" sheetId="1" r:id="rId1"/>
    <sheet name="Energy Demand" sheetId="2" r:id="rId2"/>
    <sheet name="Electricity Demand" sheetId="3" r:id="rId3"/>
    <sheet name="Carbon Dioxide Emissions" sheetId="4" r:id="rId4"/>
    <sheet name="CO2 Reductions" sheetId="5" r:id="rId5"/>
    <sheet name="Emissions Graph" sheetId="6" r:id="rId6"/>
    <sheet name="Lighting Electricity Savings 1" sheetId="7" r:id="rId7"/>
    <sheet name="Lighting Electricity Savings 2" sheetId="8" r:id="rId8"/>
    <sheet name="Plan B Efficiency 2020" sheetId="9" r:id="rId9"/>
    <sheet name="Plan B Efficiency 2020 (g)" sheetId="10" r:id="rId10"/>
    <sheet name="2020 Energy Goals" sheetId="11" r:id="rId11"/>
    <sheet name="2020 Energy Goals (detailed)" sheetId="12" r:id="rId12"/>
    <sheet name="Electricity Graph" sheetId="13" r:id="rId13"/>
    <sheet name="Renewable Goals" sheetId="14" r:id="rId14"/>
    <sheet name="World Energy Growth Rates" sheetId="15" r:id="rId15"/>
    <sheet name="Wind Cumulative Capacity" sheetId="16" r:id="rId16"/>
    <sheet name="Wind Cumulative Capacity (g)" sheetId="17" r:id="rId17"/>
    <sheet name="Wind by Country" sheetId="18" r:id="rId18"/>
    <sheet name="Wind by Country (g)" sheetId="19" r:id="rId19"/>
    <sheet name="World Solar PV Production" sheetId="20" r:id="rId20"/>
    <sheet name="World Annual PV Prod (g)" sheetId="21" r:id="rId21"/>
    <sheet name="World Cumulative PV Prod (g)" sheetId="22" r:id="rId22"/>
    <sheet name="PV Prod by Country" sheetId="23" r:id="rId23"/>
    <sheet name="PV Prod by Country (g)" sheetId="24" r:id="rId24"/>
    <sheet name="World PV Installations" sheetId="25" r:id="rId25"/>
    <sheet name="World PV Installations (g)" sheetId="26" r:id="rId26"/>
    <sheet name="Annual PV Installed by Country" sheetId="27" r:id="rId27"/>
    <sheet name="Annual PV Installed (g)" sheetId="28" r:id="rId28"/>
    <sheet name="2009 Top Countries" sheetId="29" r:id="rId29"/>
    <sheet name="World CSP Capacity" sheetId="30" r:id="rId30"/>
    <sheet name="World CSP Capacity (g)" sheetId="31" r:id="rId31"/>
    <sheet name="Solar Water Heater Area" sheetId="32" r:id="rId32"/>
    <sheet name="Solar Water Heater Capacity" sheetId="33" r:id="rId33"/>
    <sheet name="World Geothermal Capacity" sheetId="34" r:id="rId34"/>
    <sheet name="World Geothermal Capacity (g)" sheetId="35" r:id="rId35"/>
    <sheet name="Geothermal by Country" sheetId="36" r:id="rId36"/>
    <sheet name="World Hydroelectric Consumption" sheetId="37" r:id="rId37"/>
    <sheet name="World Hydroelectric Cons (g)" sheetId="38" r:id="rId38"/>
    <sheet name="Hydro Top Countries" sheetId="39" r:id="rId39"/>
    <sheet name="World Ethanol Production" sheetId="40" r:id="rId40"/>
    <sheet name="World Ethanol Production (g)" sheetId="41" r:id="rId41"/>
    <sheet name="Ethanol Prod Top Countries" sheetId="42" r:id="rId42"/>
    <sheet name="World Biodiesel Production" sheetId="43" r:id="rId43"/>
    <sheet name="World Biodiesel Production (g)" sheetId="44" r:id="rId44"/>
    <sheet name="Biodiesel Prod Top Countries" sheetId="45" r:id="rId45"/>
    <sheet name="World Natural Gas Consumption" sheetId="46" r:id="rId46"/>
    <sheet name="World Natural Gas Cons (g)" sheetId="47" r:id="rId47"/>
    <sheet name="Natural Gas Top Countries" sheetId="48" r:id="rId48"/>
    <sheet name="World Oil Production" sheetId="49" r:id="rId49"/>
    <sheet name="World Oil Production (g)" sheetId="50" r:id="rId50"/>
    <sheet name="Top Oil Producing Countries" sheetId="51" r:id="rId51"/>
    <sheet name="Top Oil Consuming Countries" sheetId="52" r:id="rId52"/>
    <sheet name="Top Crude Importers" sheetId="53" r:id="rId53"/>
    <sheet name="Major Oil Discoveries" sheetId="54" r:id="rId54"/>
    <sheet name="Coal Consumption" sheetId="55" r:id="rId55"/>
    <sheet name="World Coal Consumption (g)" sheetId="56" r:id="rId56"/>
    <sheet name="Coal Consumption by Country (g)" sheetId="57" r:id="rId57"/>
    <sheet name="World Nuclear Capacity" sheetId="58" r:id="rId58"/>
    <sheet name="World Nuclear Capacity (g)" sheetId="59" r:id="rId59"/>
    <sheet name="World Nuclear Consumption" sheetId="60" r:id="rId60"/>
    <sheet name="World Nuclear Cons (g)" sheetId="61" r:id="rId61"/>
    <sheet name="Nuclear Top Countries" sheetId="62" r:id="rId62"/>
  </sheets>
  <externalReferences>
    <externalReference r:id="rId65"/>
    <externalReference r:id="rId66"/>
    <externalReference r:id="rId67"/>
  </externalReferences>
  <definedNames>
    <definedName name="\I">#REF!</definedName>
    <definedName name="\P">#REF!</definedName>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aa">'[3]Oil Consumption – barrels'!#REF!</definedName>
    <definedName name="G">#REF!</definedName>
    <definedName name="H">#REF!</definedName>
    <definedName name="INIT">#REF!</definedName>
    <definedName name="LEAP">#REF!</definedName>
    <definedName name="NONLEAP">#REF!</definedName>
    <definedName name="_xlnm.Print_Area" localSheetId="28">'2009 Top Countries'!$A$1:$G$24</definedName>
    <definedName name="_xlnm.Print_Area" localSheetId="3">'Carbon Dioxide Emissions'!$A$1:$F$32</definedName>
    <definedName name="_xlnm.Print_Area" localSheetId="54">'Coal Consumption'!$A$1:$L$43</definedName>
    <definedName name="_xlnm.Print_Area" localSheetId="35">'Geothermal by Country'!$A$1:$H$39</definedName>
    <definedName name="_xlnm.Print_Area" localSheetId="6">'Lighting Electricity Savings 1'!$A$1:$H$39</definedName>
    <definedName name="_xlnm.Print_Area" localSheetId="7">'Lighting Electricity Savings 2'!$A$1:$B$75</definedName>
    <definedName name="_xlnm.Print_Area" localSheetId="22">'PV Prod by Country'!$A$1:$H$26</definedName>
    <definedName name="_xlnm.Print_Area" localSheetId="13">'Renewable Goals'!$A$1:$H$28</definedName>
    <definedName name="_xlnm.Print_Area" localSheetId="31">'Solar Water Heater Area'!$A$1:$D$47</definedName>
    <definedName name="_xlnm.Print_Area" localSheetId="32">'Solar Water Heater Capacity'!$A$1:$H$23</definedName>
    <definedName name="_xlnm.Print_Area" localSheetId="57">'World Nuclear Capacity'!$A$1:$J$50</definedName>
    <definedName name="_xlnm.Print_Area" localSheetId="59">'World Nuclear Consumption'!$A$1:$F$52</definedName>
    <definedName name="_xlnm.Print_Area" localSheetId="48">'World Oil Production'!$A$1:$G$69</definedName>
    <definedName name="_xlnm.Print_Area" localSheetId="24">'World PV Installations'!$A$1:$E$21</definedName>
    <definedName name="_xlnm.Print_Area" localSheetId="19">'World Solar PV Production'!$A$1:$E$48</definedName>
    <definedName name="Print1">#REF!</definedName>
    <definedName name="S">#REF!</definedName>
    <definedName name="T">#REF!</definedName>
    <definedName name="U">#REF!</definedName>
  </definedNames>
  <calcPr fullCalcOnLoad="1"/>
</workbook>
</file>

<file path=xl/sharedStrings.xml><?xml version="1.0" encoding="utf-8"?>
<sst xmlns="http://schemas.openxmlformats.org/spreadsheetml/2006/main" count="889" uniqueCount="424">
  <si>
    <r>
      <t>21st Century</t>
    </r>
    <r>
      <rPr>
        <sz val="10"/>
        <rFont val="Arial"/>
        <family val="2"/>
      </rPr>
      <t xml:space="preserve"> (Cambridge, MA: Massachusetts Institute of Technology, 2006), p. 9</t>
    </r>
    <r>
      <rPr>
        <sz val="10"/>
        <rFont val="Arial"/>
        <family val="0"/>
      </rPr>
      <t xml:space="preserve">;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0"/>
      </rPr>
      <t xml:space="preserve"> (Golden, CO: August 2006).</t>
    </r>
  </si>
  <si>
    <t>GRAPH: World Electricity Generation by Energy Source in 2008 and in the Plan B Economy of 2020</t>
  </si>
  <si>
    <t>World Carbon Dioxide Emissions from Fossil Fuel Combustion in 2006 and 2008, with IEA Projection for 2020</t>
  </si>
  <si>
    <t>World Electricity Consumption for Lighting by Sector and Potential Electricity Savings, 2005</t>
  </si>
  <si>
    <t>Potential Worldwide Electricity Savings by Switching to More-Efficient Lighting and Implementing System Control Technologies, 2005</t>
  </si>
  <si>
    <t>Energy Savings from Plan B Efficiency Improvements, 2020</t>
  </si>
  <si>
    <t>GRAPH: Plan B Energy Efficiency Measures</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</si>
  <si>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</si>
  <si>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</si>
  <si>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</si>
  <si>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</si>
  <si>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</si>
  <si>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</si>
  <si>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</si>
  <si>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</si>
  <si>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</si>
  <si>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</si>
  <si>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</si>
  <si>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</si>
  <si>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t>Lighting Sector</t>
  </si>
  <si>
    <t>Worldwide Electricity Consumption for Lighting in 2005</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</si>
  <si>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</si>
  <si>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</si>
  <si>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</si>
  <si>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</si>
  <si>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</si>
  <si>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</si>
  <si>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</si>
  <si>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</si>
  <si>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</si>
  <si>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</si>
  <si>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</si>
  <si>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Source: Compiled by Earth Policy Institute from International Energy Agency (IEA), Light's Labour's Lost: Policies for Energy-efficient Lighting (Paris: 2006); 2005 electricity consumption estimated from IEA, World Energy Outlook 2006 (Paris: 2006).</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</si>
  <si>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</si>
  <si>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</si>
  <si>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</si>
  <si>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</si>
  <si>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</si>
  <si>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</si>
  <si>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</si>
  <si>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</si>
  <si>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</si>
  <si>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</si>
  <si>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</si>
  <si>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</si>
  <si>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</si>
  <si>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</si>
  <si>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</si>
  <si>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</si>
  <si>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</si>
  <si>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</si>
  <si>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</si>
  <si>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</si>
  <si>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</si>
  <si>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</si>
  <si>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</si>
  <si>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</si>
  <si>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</si>
  <si>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</si>
  <si>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</si>
  <si>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</si>
  <si>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</si>
  <si>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</si>
  <si>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</si>
  <si>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</si>
  <si>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</si>
  <si>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</si>
  <si>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</si>
  <si>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</si>
  <si>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</si>
  <si>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</si>
  <si>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</si>
  <si>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</si>
  <si>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</si>
  <si>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9 </t>
    </r>
    <r>
      <rPr>
        <sz val="10"/>
        <rFont val="Arial"/>
        <family val="2"/>
      </rPr>
      <t>Assuming that 50% of illuminated hours are off-peak. All lights could be dimmed or 50% of lights could be switched off during non-peak hours.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</si>
  <si>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</si>
  <si>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</si>
  <si>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</si>
  <si>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World Energy Profile</t>
  </si>
  <si>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</si>
  <si>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</si>
  <si>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</si>
  <si>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</si>
  <si>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</si>
  <si>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</si>
  <si>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t>World Cumulative Installed Wind Power Capacity and Annual Addition, 1980-2009</t>
  </si>
  <si>
    <t>GRAPH: World Cumulative Installed Wind Power Capacity, 1980-2009</t>
  </si>
  <si>
    <t>Cumulative Installed Wind Power Capacity in Top Ten Countries and the World, 1980-2009</t>
  </si>
  <si>
    <t>GRAPH: Cumulative Installed Wind Power Capacity in Leading Countries, 1980-2009</t>
  </si>
  <si>
    <t>Year</t>
  </si>
  <si>
    <t>Cumulative Installed Capacity</t>
  </si>
  <si>
    <t>Net Annual Addition*</t>
  </si>
  <si>
    <t>Megawatts</t>
  </si>
  <si>
    <t>* Note: Net annual addition equals new installations minus retirements.</t>
  </si>
  <si>
    <t>U.S.</t>
  </si>
  <si>
    <t>China</t>
  </si>
  <si>
    <t>Germany</t>
  </si>
  <si>
    <t>Spain</t>
  </si>
  <si>
    <t>India</t>
  </si>
  <si>
    <t>Italy</t>
  </si>
  <si>
    <t xml:space="preserve">France </t>
  </si>
  <si>
    <t>U.K.</t>
  </si>
  <si>
    <t>Portugal</t>
  </si>
  <si>
    <t>Denmark</t>
  </si>
  <si>
    <t>World</t>
  </si>
  <si>
    <t xml:space="preserve"> ----------------  Megawatts  ---------------</t>
  </si>
  <si>
    <t>n.a.</t>
  </si>
  <si>
    <t>n.a</t>
  </si>
  <si>
    <t>Note: n.a. = data not available.</t>
  </si>
  <si>
    <r>
      <t xml:space="preserve">Source: Compiled by Earth Policy Institute with 1980-1995 data from Janet L. Sawin, "Wind Power Still Soaring," in Worldwatch Institute, </t>
    </r>
    <r>
      <rPr>
        <i/>
        <sz val="10"/>
        <rFont val="Arial"/>
        <family val="2"/>
      </rPr>
      <t>Vital Signs 2007-2008</t>
    </r>
    <r>
      <rPr>
        <sz val="10"/>
        <rFont val="Arial"/>
        <family val="0"/>
      </rPr>
      <t xml:space="preserve"> (New York: W. W. Norton &amp; Company, 2007); 1996-2009 data from Global Wind Energy Council (GWEC), </t>
    </r>
    <r>
      <rPr>
        <i/>
        <sz val="10"/>
        <rFont val="Arial"/>
        <family val="2"/>
      </rPr>
      <t>Global Wind 2009 Report</t>
    </r>
    <r>
      <rPr>
        <sz val="10"/>
        <rFont val="Arial"/>
        <family val="0"/>
      </rPr>
      <t xml:space="preserve"> (Brussels: 2010), p. 12.</t>
    </r>
  </si>
  <si>
    <r>
      <t xml:space="preserve">Source: Compiled by Earth Policy Institute with world data from Janet L. Sawin, "Wind Power Still Soaring," in Worldwatch Institute, </t>
    </r>
    <r>
      <rPr>
        <i/>
        <sz val="10"/>
        <rFont val="Arial"/>
        <family val="2"/>
      </rPr>
      <t>Vital Signs 2007-2008</t>
    </r>
    <r>
      <rPr>
        <sz val="10"/>
        <rFont val="Arial"/>
        <family val="2"/>
      </rPr>
      <t xml:space="preserve"> (New York: W. W. Norton &amp; Company, 2007); Global Wind Energy Council (GWEC), </t>
    </r>
    <r>
      <rPr>
        <i/>
        <sz val="10"/>
        <rFont val="Arial"/>
        <family val="2"/>
      </rPr>
      <t>Global Wind 2009 Report</t>
    </r>
    <r>
      <rPr>
        <sz val="10"/>
        <rFont val="Arial"/>
        <family val="2"/>
      </rPr>
      <t xml:space="preserve"> (Brussels: 2010). Country data from Worldwatch Institute, </t>
    </r>
    <r>
      <rPr>
        <i/>
        <sz val="10"/>
        <rFont val="Arial"/>
        <family val="2"/>
      </rPr>
      <t>Signposts 2001</t>
    </r>
    <r>
      <rPr>
        <sz val="10"/>
        <rFont val="Arial"/>
        <family val="2"/>
      </rPr>
      <t xml:space="preserve">, CD-ROM (Washington, DC: 2001); Chinese Renewable Energy Industries Association (CREIA), </t>
    </r>
    <r>
      <rPr>
        <i/>
        <sz val="10"/>
        <rFont val="Arial"/>
        <family val="2"/>
      </rPr>
      <t>China Wind Power Report 2007</t>
    </r>
    <r>
      <rPr>
        <sz val="10"/>
        <rFont val="Arial"/>
        <family val="2"/>
      </rPr>
      <t xml:space="preserve"> (Beijing: China Environmental Science Press, 2007); American Wind Energy Association (AWEA), </t>
    </r>
    <r>
      <rPr>
        <i/>
        <sz val="10"/>
        <rFont val="Arial"/>
        <family val="2"/>
      </rPr>
      <t>Global Wind Energy Market Report</t>
    </r>
    <r>
      <rPr>
        <sz val="10"/>
        <rFont val="Arial"/>
        <family val="2"/>
      </rPr>
      <t xml:space="preserve">, (Washington, DC: 1999); GWEC, </t>
    </r>
    <r>
      <rPr>
        <i/>
        <sz val="10"/>
        <rFont val="Arial"/>
        <family val="2"/>
      </rPr>
      <t>Global Wind 2009 Report</t>
    </r>
    <r>
      <rPr>
        <sz val="10"/>
        <rFont val="Arial"/>
        <family val="2"/>
      </rPr>
      <t xml:space="preserve">, op. cit. this note; European Wind Energy Association (EWEA), </t>
    </r>
    <r>
      <rPr>
        <i/>
        <sz val="10"/>
        <rFont val="Arial"/>
        <family val="2"/>
      </rPr>
      <t>Wind Energy - The Facts</t>
    </r>
    <r>
      <rPr>
        <sz val="10"/>
        <rFont val="Arial"/>
        <family val="2"/>
      </rPr>
      <t xml:space="preserve"> (Brussels: 1999 and 2004); François Demarcq, "Perspectives in France for the Coming Ten Years:</t>
    </r>
  </si>
  <si>
    <r>
      <t xml:space="preserve">WIND ENERGY," in </t>
    </r>
    <r>
      <rPr>
        <i/>
        <sz val="10"/>
        <rFont val="Arial"/>
        <family val="2"/>
      </rPr>
      <t>1999 European Wind Energy Conference</t>
    </r>
    <r>
      <rPr>
        <sz val="10"/>
        <rFont val="Arial"/>
        <family val="0"/>
      </rPr>
      <t xml:space="preserve"> (Nice, France: 1999); British Wind Energy Association (BWEA), </t>
    </r>
    <r>
      <rPr>
        <i/>
        <sz val="10"/>
        <rFont val="Arial"/>
        <family val="2"/>
      </rPr>
      <t>Wind Energy in the UK</t>
    </r>
    <r>
      <rPr>
        <sz val="10"/>
        <rFont val="Arial"/>
        <family val="0"/>
      </rPr>
      <t xml:space="preserve"> (London: 2008); Associazione Nazionale Energia del Vento (ANEV), "Installed Power Until 1999," email to Amy Heinzerling, Earth Policy Institute, 22 September 2009; EWEA, "Wind Energy Development in the EU 1998 to 2009," table downloaded from www.ewea.org/index.php?id=180, 12 February 2010.</t>
    </r>
  </si>
  <si>
    <t>World Solar Photovoltaics Production, 1975-2009</t>
  </si>
  <si>
    <t>GRAPH: World Annual Solar Photovoltaics Production, 1985-2009</t>
  </si>
  <si>
    <t>GRAPH: World Cumulative Solar Photovoltaics Production, 1975-2009</t>
  </si>
  <si>
    <t>Annual Solar Photovoltaics Production by Country, 1995-2009</t>
  </si>
  <si>
    <t>GRAPH: Annual Solar Photovoltaics Production in Selected Countries, 1995-2009</t>
  </si>
  <si>
    <t>Annual Production</t>
  </si>
  <si>
    <t>Cumulative Production</t>
  </si>
  <si>
    <t>Japan</t>
  </si>
  <si>
    <t>Taiwan</t>
  </si>
  <si>
    <t>United States</t>
  </si>
  <si>
    <t>Others</t>
  </si>
  <si>
    <t>Notes: n.a. = data not available. Rows may not add to totals due to rounding.</t>
  </si>
  <si>
    <r>
      <t xml:space="preserve">Source: Compiled by Earth Policy Institute with 1975-1979 data from Worldwatch Institute, </t>
    </r>
    <r>
      <rPr>
        <i/>
        <sz val="10"/>
        <rFont val="Arial"/>
        <family val="2"/>
      </rPr>
      <t>Signposts 2004</t>
    </r>
    <r>
      <rPr>
        <sz val="10"/>
        <rFont val="Arial"/>
        <family val="2"/>
      </rPr>
      <t xml:space="preserve">, CD-ROM (Washington, DC: 2004); 1980-2000 from Worldwatch Institute, </t>
    </r>
    <r>
      <rPr>
        <i/>
        <sz val="10"/>
        <rFont val="Arial"/>
        <family val="2"/>
      </rPr>
      <t>Vital Signs 2007-2008</t>
    </r>
    <r>
      <rPr>
        <sz val="10"/>
        <rFont val="Arial"/>
        <family val="2"/>
      </rPr>
      <t xml:space="preserve"> (Washington DC: 2008), p. 39; 2001-2006 from Prometheus Institute and Greentech Media, "25th Annual Data Collection Results: PV Production Explodes in 2008," </t>
    </r>
    <r>
      <rPr>
        <i/>
        <sz val="10"/>
        <rFont val="Arial"/>
        <family val="2"/>
      </rPr>
      <t>PVNews</t>
    </r>
    <r>
      <rPr>
        <sz val="10"/>
        <rFont val="Arial"/>
        <family val="2"/>
      </rPr>
      <t>, vol. 28, no. 4 (April 2009), pp. 15-18; 2007-2009 from Shyam Mehta, GTM Research, e-mail to J. Matthew Roney, Earth Policy Institute, 21 June 2010.</t>
    </r>
  </si>
  <si>
    <r>
      <t xml:space="preserve">Source: Compiled by Earth Policy Institute with 1995-1999 data from Worldwatch Institute, </t>
    </r>
    <r>
      <rPr>
        <i/>
        <sz val="10"/>
        <rFont val="Arial"/>
        <family val="2"/>
      </rPr>
      <t>Signposts 2004</t>
    </r>
    <r>
      <rPr>
        <sz val="10"/>
        <rFont val="Arial"/>
        <family val="2"/>
      </rPr>
      <t xml:space="preserve">, CD-ROM (Washington, DC: 2005); 2000 data from Prometheus Institute, "23rd Annual Data Collection - Final," </t>
    </r>
    <r>
      <rPr>
        <i/>
        <sz val="10"/>
        <rFont val="Arial"/>
        <family val="2"/>
      </rPr>
      <t>PVNews</t>
    </r>
    <r>
      <rPr>
        <sz val="10"/>
        <rFont val="Arial"/>
        <family val="2"/>
      </rPr>
      <t xml:space="preserve">, vol. 26, no. 4 (April 2007), pp. 8-9; 2001-2006 from Prometheus Institute and Greentech Media, "25th Annual Data Collection Results: PV Production Explodes in 2008," </t>
    </r>
    <r>
      <rPr>
        <i/>
        <sz val="10"/>
        <rFont val="Arial"/>
        <family val="2"/>
      </rPr>
      <t>PVNews</t>
    </r>
    <r>
      <rPr>
        <sz val="10"/>
        <rFont val="Arial"/>
        <family val="2"/>
      </rPr>
      <t xml:space="preserve">, vol. 28, no. 4 (April 2009), pp. 15-18; 2007-2009 for Japan from Shyam Mehta, "26th Annual Data Collection Results: Another Bumper Year for Manufacturing Masks Turmoil," </t>
    </r>
    <r>
      <rPr>
        <i/>
        <sz val="10"/>
        <rFont val="Arial"/>
        <family val="2"/>
      </rPr>
      <t>PVNews</t>
    </r>
    <r>
      <rPr>
        <sz val="10"/>
        <rFont val="Arial"/>
        <family val="2"/>
      </rPr>
      <t>, vol. 29, no. 5 (May 2010), pp. 11-14; 2007-2009 for other countries and the world from Shyam Mehta, GTM Research, e-mail to J. Matthew Roney, Earth Policy Institute, 21 June 2010.</t>
    </r>
  </si>
  <si>
    <t>World Cumulative Solar Photovoltaics Installations, 1998-2009</t>
  </si>
  <si>
    <t>GRAPH: World Cumulative Solar Photovoltaics Installations, 1998-2009</t>
  </si>
  <si>
    <t>Annual Solar Photovoltaics Installations in Selected Countries and the World, 1998-2009</t>
  </si>
  <si>
    <t>GRAPH: Annual Solar Photovoltaics Installations in Selected Countries, 1998-2009</t>
  </si>
  <si>
    <t>Cumulative Solar Photovoltaics Installations in Ten Leading Countries and the World, 2009</t>
  </si>
  <si>
    <t>Cumulative Installations</t>
  </si>
  <si>
    <t xml:space="preserve">Notes: n.a. = data not available. Values include both grid-connected and off-grid PV systems. </t>
  </si>
  <si>
    <t>Country</t>
  </si>
  <si>
    <t>South Korea</t>
  </si>
  <si>
    <t>Czech Republic</t>
  </si>
  <si>
    <t>Belgium</t>
  </si>
  <si>
    <t xml:space="preserve">China </t>
  </si>
  <si>
    <t>France</t>
  </si>
  <si>
    <t>World Total</t>
  </si>
  <si>
    <t>Note: Values include both grid-connected and off-grid PV systems.</t>
  </si>
  <si>
    <r>
      <t xml:space="preserve">Source: Compiled by Earth Policy Institute from European Photovoltaic Industry Association (EPIA), </t>
    </r>
    <r>
      <rPr>
        <i/>
        <sz val="10"/>
        <rFont val="Arial"/>
        <family val="2"/>
      </rPr>
      <t>Global Market Outlook for Photovoltaics Until 2013</t>
    </r>
    <r>
      <rPr>
        <sz val="10"/>
        <rFont val="Arial"/>
        <family val="2"/>
      </rPr>
      <t xml:space="preserve"> (Brussels: April 2009), p. 3; EPIA, </t>
    </r>
    <r>
      <rPr>
        <i/>
        <sz val="10"/>
        <rFont val="Arial"/>
        <family val="2"/>
      </rPr>
      <t xml:space="preserve">Global Market Outlook for Photovoltaics Until 2014 </t>
    </r>
    <r>
      <rPr>
        <sz val="10"/>
        <rFont val="Arial"/>
        <family val="2"/>
      </rPr>
      <t>(Brussels: May 2010), p. 5.</t>
    </r>
  </si>
  <si>
    <r>
      <t xml:space="preserve">Source: Compiled by Earth Policy Institute with 1998-2006 from European Photovoltaic Industry Association (EPIA), </t>
    </r>
    <r>
      <rPr>
        <i/>
        <sz val="10"/>
        <rFont val="Arial"/>
        <family val="2"/>
      </rPr>
      <t>Global Market Outlook for Photovoltaics Until 2013</t>
    </r>
    <r>
      <rPr>
        <sz val="10"/>
        <rFont val="Arial"/>
        <family val="2"/>
      </rPr>
      <t xml:space="preserve"> (Brussels: April 2009), p. 4; 2007-2009 from EPIA, </t>
    </r>
    <r>
      <rPr>
        <i/>
        <sz val="10"/>
        <rFont val="Arial"/>
        <family val="2"/>
      </rPr>
      <t>Global Market Outlook for Photovoltaics Until 2014</t>
    </r>
    <r>
      <rPr>
        <sz val="10"/>
        <rFont val="Arial"/>
        <family val="2"/>
      </rPr>
      <t xml:space="preserve"> (Brussels: May 2010), pp. 5, 10, 15.</t>
    </r>
  </si>
  <si>
    <r>
      <t xml:space="preserve">Source: Compiled by Earth Policy Institute from European Photovoltaic Industry Association (EPIA), </t>
    </r>
    <r>
      <rPr>
        <i/>
        <sz val="10"/>
        <rFont val="Arial"/>
        <family val="2"/>
      </rPr>
      <t>Global Market Outlook for Photovoltaics Until 2013</t>
    </r>
    <r>
      <rPr>
        <sz val="10"/>
        <rFont val="Arial"/>
        <family val="2"/>
      </rPr>
      <t xml:space="preserve"> (Brussels: April 2009), p. 13; EPIA, </t>
    </r>
    <r>
      <rPr>
        <i/>
        <sz val="10"/>
        <rFont val="Arial"/>
        <family val="2"/>
      </rPr>
      <t>Global Market Outlook for Photovoltaics Until 2014</t>
    </r>
    <r>
      <rPr>
        <sz val="10"/>
        <rFont val="Arial"/>
        <family val="2"/>
      </rPr>
      <t xml:space="preserve"> (Brussels: May 2010), pp. 5, 10-21.</t>
    </r>
  </si>
  <si>
    <t>World Installed Concentrating Solar Thermal Power Capacity, 1980-2009</t>
  </si>
  <si>
    <t>GRAPH: World Installed Concentrating Solar Thermal Power Capacity, 1980-2009</t>
  </si>
  <si>
    <t>Solar Water and Space Heating Area in Selected Countries and the World, Total and Per Person, 2008</t>
  </si>
  <si>
    <t>Cumulative Installed Solar Water and Space Heating Capacity in Ten Leading Countries and the World, 2008</t>
  </si>
  <si>
    <t>Total Area</t>
  </si>
  <si>
    <t>Population</t>
  </si>
  <si>
    <t>Area Per Person</t>
  </si>
  <si>
    <t>Thousand Square Meters</t>
  </si>
  <si>
    <t>Thousands</t>
  </si>
  <si>
    <t>Square Meters</t>
  </si>
  <si>
    <t>Cyprus</t>
  </si>
  <si>
    <t>Israel</t>
  </si>
  <si>
    <t>Austria</t>
  </si>
  <si>
    <t>Greece</t>
  </si>
  <si>
    <t>Barbados</t>
  </si>
  <si>
    <t>Jordan</t>
  </si>
  <si>
    <t>Turkey</t>
  </si>
  <si>
    <t>Australia</t>
  </si>
  <si>
    <t>Malta</t>
  </si>
  <si>
    <t>Switzerland</t>
  </si>
  <si>
    <t>Slovenia</t>
  </si>
  <si>
    <t>Luxembourg</t>
  </si>
  <si>
    <t>New Zealand</t>
  </si>
  <si>
    <t>Sweden</t>
  </si>
  <si>
    <t>Tunisia</t>
  </si>
  <si>
    <t>Netherlands</t>
  </si>
  <si>
    <t>Slovak Republic</t>
  </si>
  <si>
    <t>Albania</t>
  </si>
  <si>
    <t>Brazil</t>
  </si>
  <si>
    <t>Ireland</t>
  </si>
  <si>
    <t>Macedonia</t>
  </si>
  <si>
    <t>Poland</t>
  </si>
  <si>
    <t>United Kingdom</t>
  </si>
  <si>
    <t>South Africa</t>
  </si>
  <si>
    <t>Thermal Megawatts</t>
  </si>
  <si>
    <r>
      <t xml:space="preserve">Source: Compiled by Earth Policy Institute from Shirish Garud, </t>
    </r>
    <r>
      <rPr>
        <i/>
        <sz val="10"/>
        <rFont val="Arial"/>
        <family val="2"/>
      </rPr>
      <t xml:space="preserve">Making Solar Thermal Power Generation in India a Reality </t>
    </r>
    <r>
      <rPr>
        <sz val="10"/>
        <rFont val="Arial"/>
        <family val="0"/>
      </rPr>
      <t xml:space="preserve">(New Delhi: The Energy and Resources Institute, 2006), p. 9; Rainer Aringhoff et al., </t>
    </r>
    <r>
      <rPr>
        <i/>
        <sz val="10"/>
        <rFont val="Arial"/>
        <family val="2"/>
      </rPr>
      <t>Concentrated Solar Thermal Power – Now!</t>
    </r>
    <r>
      <rPr>
        <sz val="10"/>
        <rFont val="Arial"/>
        <family val="0"/>
      </rPr>
      <t xml:space="preserve"> (Brussels, Almeria, and Amsterdam: European Solar Thermal Industry Association, IEA SolarPACES, and Greenpeace International, September 2005), p. 10; U.S. Department of Energy (DOE), National Renewable Energy Laboratory (NREL), </t>
    </r>
    <r>
      <rPr>
        <i/>
        <sz val="10"/>
        <rFont val="Arial"/>
        <family val="2"/>
      </rPr>
      <t>U.S. Parabolic Trough Power Plant Data</t>
    </r>
    <r>
      <rPr>
        <sz val="10"/>
        <rFont val="Arial"/>
        <family val="0"/>
      </rPr>
      <t xml:space="preserve">, electronic database, at www.nrel.gov/csp/troughnet/power_plant_data.html, updated 8 May 2007; DOE, NREL, </t>
    </r>
    <r>
      <rPr>
        <i/>
        <sz val="10"/>
        <rFont val="Arial"/>
        <family val="2"/>
      </rPr>
      <t>Concentrating Solar Power: Energy from Mirrors</t>
    </r>
    <r>
      <rPr>
        <sz val="10"/>
        <rFont val="Arial"/>
        <family val="2"/>
      </rPr>
      <t xml:space="preserve"> (Golden, CO: March 2001), p. 5;</t>
    </r>
    <r>
      <rPr>
        <sz val="10"/>
        <rFont val="Arial"/>
        <family val="0"/>
      </rPr>
      <t xml:space="preserve"> </t>
    </r>
    <r>
      <rPr>
        <sz val="10"/>
        <rFont val="Arial"/>
        <family val="0"/>
      </rPr>
      <t xml:space="preserve">Reese Tisdale, "Solar CSP Developers...Friends or Foes," presentation at CSP Today 2008, San Francisco, CA, 29 January 2008; </t>
    </r>
    <r>
      <rPr>
        <sz val="10"/>
        <rFont val="Arial"/>
        <family val="2"/>
      </rPr>
      <t>IHS Emerging Energy Research, "Global Concentrated Solar Power Markets and Strategies: 2010-2025," study announcement (Cambridge, MA: April 2010).</t>
    </r>
  </si>
  <si>
    <r>
      <t xml:space="preserve">Source: Compiled by Earth Policy Institute with China and world total from Li Junfeng and Ma Lingjuan, CREIA, cited in Renewable Energy Policy Network for the 21st Century (REN21), </t>
    </r>
    <r>
      <rPr>
        <i/>
        <sz val="10"/>
        <rFont val="Arial"/>
        <family val="2"/>
      </rPr>
      <t>Renewables 2010 Global Status Report</t>
    </r>
    <r>
      <rPr>
        <sz val="10"/>
        <rFont val="Arial"/>
        <family val="0"/>
      </rPr>
      <t xml:space="preserve"> (Paris: REN21 Secretariat, 2010), p. 56; and with other countries from Werner Weiss and Franz Mauthner, </t>
    </r>
    <r>
      <rPr>
        <i/>
        <sz val="10"/>
        <rFont val="Arial"/>
        <family val="2"/>
      </rPr>
      <t>Solar Heat Worldwide: Markets and Contribution to the Energy Supply 2008</t>
    </r>
    <r>
      <rPr>
        <sz val="10"/>
        <rFont val="Arial"/>
        <family val="0"/>
      </rPr>
      <t xml:space="preserve"> (Gleisdorf, Austria: International Energy Agency, Solar Heating &amp; Cooling Programme, May 2010), p. 25; population from U.N. Population Division, </t>
    </r>
    <r>
      <rPr>
        <i/>
        <sz val="10"/>
        <rFont val="Arial"/>
        <family val="2"/>
      </rPr>
      <t>World Population Prospects: The 2008 Revision Population Database</t>
    </r>
    <r>
      <rPr>
        <sz val="10"/>
        <rFont val="Arial"/>
        <family val="0"/>
      </rPr>
      <t xml:space="preserve">, at esa.un.org/unpp, updated 11 March 2009; Taiwan population from Population Reference Bureau, </t>
    </r>
    <r>
      <rPr>
        <i/>
        <sz val="10"/>
        <rFont val="Arial"/>
        <family val="2"/>
      </rPr>
      <t>2008 World Population Data Sheet</t>
    </r>
    <r>
      <rPr>
        <sz val="10"/>
        <rFont val="Arial"/>
        <family val="0"/>
      </rPr>
      <t xml:space="preserve"> (Washington, DC: August 2008).</t>
    </r>
  </si>
  <si>
    <r>
      <t xml:space="preserve">Note: 2008 is the latest year for which complete data are available. The figure of 1.9 billion square feet of rooftop solar thermal collectors in China given in </t>
    </r>
    <r>
      <rPr>
        <i/>
        <sz val="10"/>
        <rFont val="Arial"/>
        <family val="2"/>
      </rPr>
      <t>World on the Edge</t>
    </r>
    <r>
      <rPr>
        <sz val="10"/>
        <rFont val="Arial"/>
        <family val="2"/>
      </rPr>
      <t xml:space="preserve"> is an estimate for the end of 2009 from Li Junfeng of the Chinese Renewable Energy Industries Association (CREIA). This translates into 134,000 thermal megawatts for China in 2009.</t>
    </r>
  </si>
  <si>
    <r>
      <t xml:space="preserve">Source: Compiled by Earth Policy Institute with China and world total from Li Junfeng and Ma Lingjuan, CREIA, cited in Renewable Energy Policy Network for the 21st Century (REN21), </t>
    </r>
    <r>
      <rPr>
        <i/>
        <sz val="10"/>
        <rFont val="Arial"/>
        <family val="2"/>
      </rPr>
      <t>Renewables 2010 Global Status Report</t>
    </r>
    <r>
      <rPr>
        <sz val="10"/>
        <rFont val="Arial"/>
        <family val="0"/>
      </rPr>
      <t xml:space="preserve"> (Paris: REN21 Secretariat, 2010), p. 56; and with other countries from Werner Weiss and Franz Mauthner, </t>
    </r>
    <r>
      <rPr>
        <i/>
        <sz val="10"/>
        <rFont val="Arial"/>
        <family val="2"/>
      </rPr>
      <t>Solar Heat Worldwide: Markets and Contribution to the Energy Supply 2008</t>
    </r>
    <r>
      <rPr>
        <sz val="10"/>
        <rFont val="Arial"/>
        <family val="0"/>
      </rPr>
      <t xml:space="preserve"> (Gleisdorf, Austria: International Energy Agency, Solar Heating &amp; Cooling Programme, May 2010), p. 25.</t>
    </r>
  </si>
  <si>
    <t>World Cumulative Installed Geothermal Electricity-Generating Capacity, 1950-2010</t>
  </si>
  <si>
    <t>GRAPH: World Cumulative Installed Geothermal Electricity-Generating Capacity, 1950-2010</t>
  </si>
  <si>
    <t>Cumulative Installed Geothermal Electricity-Generating Capacity by Country, 1990-2010</t>
  </si>
  <si>
    <t>*</t>
  </si>
  <si>
    <t>* Note: Total installed capacity as of May 2010.</t>
  </si>
  <si>
    <t>Argentina</t>
  </si>
  <si>
    <t>Costa Rica</t>
  </si>
  <si>
    <t>El Salvador</t>
  </si>
  <si>
    <t>Ethiopia</t>
  </si>
  <si>
    <t>Guatemala</t>
  </si>
  <si>
    <t>Iceland</t>
  </si>
  <si>
    <t>Indonesia</t>
  </si>
  <si>
    <t>Kenya</t>
  </si>
  <si>
    <t>Mexico</t>
  </si>
  <si>
    <t>Nicaragua</t>
  </si>
  <si>
    <t>Papua New Guinea</t>
  </si>
  <si>
    <t>Philippines</t>
  </si>
  <si>
    <t>Russia</t>
  </si>
  <si>
    <t>Thailand</t>
  </si>
  <si>
    <t>Notes: Data for 2010 are estimates as of May 2010; due to differences in data-gathering, 2010 country estimates from GEA do not sum exactly to World Total, which is IGA estimate; "n.a." indicates data not available.</t>
  </si>
  <si>
    <r>
      <t xml:space="preserve">Source: Compiled by Earth Policy Institute with 1950-1970 data from Worldwatch Institute, </t>
    </r>
    <r>
      <rPr>
        <i/>
        <sz val="10"/>
        <rFont val="Arial"/>
        <family val="2"/>
      </rPr>
      <t>Signposts 2004</t>
    </r>
    <r>
      <rPr>
        <sz val="10"/>
        <rFont val="Arial"/>
        <family val="0"/>
      </rPr>
      <t xml:space="preserve">, CD-ROM (Washington, DC: 2004); 1975-1985 data from Ruggero Bertani, "World Geothermal Generation in 2007," </t>
    </r>
    <r>
      <rPr>
        <i/>
        <sz val="10"/>
        <rFont val="Arial"/>
        <family val="2"/>
      </rPr>
      <t>GHC Bulletin</t>
    </r>
    <r>
      <rPr>
        <sz val="10"/>
        <rFont val="Arial"/>
        <family val="0"/>
      </rPr>
      <t xml:space="preserve">, September 2007, p. 8; 1990-2005 from International Geothermal Association, "Installed Generating Capacity," at www.geothermal-energy.org/226,installed_generating_capacity.html, updated 2 July 2010; 2010 estimate from Alison Holm et al., </t>
    </r>
    <r>
      <rPr>
        <i/>
        <sz val="10"/>
        <rFont val="Arial"/>
        <family val="2"/>
      </rPr>
      <t>Geothermal Energy International Market Update</t>
    </r>
    <r>
      <rPr>
        <sz val="10"/>
        <rFont val="Arial"/>
        <family val="0"/>
      </rPr>
      <t xml:space="preserve"> (Washington, DC: Geothermal Energy Association, May 2010), p. 4.</t>
    </r>
  </si>
  <si>
    <t>Source: Compiled by Earth Policy Institute with 1990-2005 from International Geothermal Association (IGA), "Installed Generating Capacity," at www.geothermal-energy.org/226,installed_generating_capacity.html, updated 2 July 2010; 2010 from Alison Holm et al., Geothermal Energy International Market Update (Washington, DC: Geothermal Energy Association (GEA), May 2010), pp. 8-10.</t>
  </si>
  <si>
    <t>World Hydroelectric Consumption, 1965-2009</t>
  </si>
  <si>
    <t>GRAPH: World Hydroelectric Consumption, 1965-2009</t>
  </si>
  <si>
    <t>Hydroelectric Consumption in Ten Leading Countries and the World, 2009</t>
  </si>
  <si>
    <t>Consumption</t>
  </si>
  <si>
    <t>Billion Kilowatt-hours</t>
  </si>
  <si>
    <r>
      <t xml:space="preserve">Source: BP, </t>
    </r>
    <r>
      <rPr>
        <i/>
        <sz val="10"/>
        <rFont val="Arial"/>
        <family val="2"/>
      </rPr>
      <t xml:space="preserve">Statistical Review of World Energy June 2010 </t>
    </r>
    <r>
      <rPr>
        <sz val="10"/>
        <rFont val="Arial"/>
        <family val="0"/>
      </rPr>
      <t>(London: 2010).</t>
    </r>
  </si>
  <si>
    <t>Canada</t>
  </si>
  <si>
    <t>Norway</t>
  </si>
  <si>
    <t>Venezuela</t>
  </si>
  <si>
    <r>
      <t xml:space="preserve">Source: BP, </t>
    </r>
    <r>
      <rPr>
        <i/>
        <sz val="10"/>
        <rFont val="Arial"/>
        <family val="2"/>
      </rPr>
      <t>Statistical Review of World Energy June 2010</t>
    </r>
    <r>
      <rPr>
        <sz val="10"/>
        <rFont val="Arial"/>
        <family val="0"/>
      </rPr>
      <t xml:space="preserve"> (London: 2010).</t>
    </r>
  </si>
  <si>
    <t>World Fuel Ethanol Production, 1975-2010</t>
  </si>
  <si>
    <t>GRAPH: World Fuel Ethanol Production, 1975-2010</t>
  </si>
  <si>
    <t>Fuel Ethanol Production in Ten Leading Countries and the World, 2010</t>
  </si>
  <si>
    <t>World Biodiesel Production, 1991-2010</t>
  </si>
  <si>
    <t>GRAPH: World Biodiesel Production, 1991-2010</t>
  </si>
  <si>
    <t>Biodiesel Production in Five Leading Countries and the World, 2010</t>
  </si>
  <si>
    <t>Production</t>
  </si>
  <si>
    <t>Million Gallons</t>
  </si>
  <si>
    <t>* Projection.</t>
  </si>
  <si>
    <t>Production *</t>
  </si>
  <si>
    <t>Colombia</t>
  </si>
  <si>
    <t>* Data are projections.</t>
  </si>
  <si>
    <r>
      <t xml:space="preserve">Source: F.O. Licht, </t>
    </r>
    <r>
      <rPr>
        <i/>
        <sz val="10"/>
        <rFont val="Arial"/>
        <family val="2"/>
      </rPr>
      <t>World Ethanol and Biofuels Report</t>
    </r>
    <r>
      <rPr>
        <sz val="10"/>
        <rFont val="Arial"/>
        <family val="0"/>
      </rPr>
      <t>, vol. 8, no. 16 (28 April 2010), p. 328.</t>
    </r>
  </si>
  <si>
    <r>
      <t xml:space="preserve">Source: Compiled by Earth Policy Institute with data for 1975-1998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1999-2005 from F.O. Licht, </t>
    </r>
    <r>
      <rPr>
        <i/>
        <sz val="10"/>
        <rFont val="Arial"/>
        <family val="2"/>
      </rPr>
      <t>World Ethanol and Biofuels Report</t>
    </r>
    <r>
      <rPr>
        <sz val="10"/>
        <rFont val="Arial"/>
        <family val="2"/>
      </rPr>
      <t xml:space="preserve">, vol. 7, no. 18 (26 May 2009), p. 3; 2006-2010 from F.O. Licht, </t>
    </r>
    <r>
      <rPr>
        <i/>
        <sz val="10"/>
        <rFont val="Arial"/>
        <family val="2"/>
      </rPr>
      <t>World Ethanol and Biofuels Report</t>
    </r>
    <r>
      <rPr>
        <sz val="10"/>
        <rFont val="Arial"/>
        <family val="2"/>
      </rPr>
      <t>, vol. 8, no. 16 (28 April 2010), p. 328.</t>
    </r>
  </si>
  <si>
    <r>
      <t>Source: F.O. Licht,</t>
    </r>
    <r>
      <rPr>
        <i/>
        <sz val="10"/>
        <rFont val="Arial"/>
        <family val="2"/>
      </rPr>
      <t xml:space="preserve"> World Ethanol and Biofuels Report,</t>
    </r>
    <r>
      <rPr>
        <sz val="10"/>
        <rFont val="Arial"/>
        <family val="2"/>
      </rPr>
      <t xml:space="preserve"> vol. 8, no. 13 (15 March 2010), pp. 265, 267.</t>
    </r>
  </si>
  <si>
    <r>
      <t xml:space="preserve">Source: Compiled by Earth Policy Institute with 1991-1999 data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2000-2004 data from F.O. Licht, </t>
    </r>
    <r>
      <rPr>
        <i/>
        <sz val="10"/>
        <rFont val="Arial"/>
        <family val="2"/>
      </rPr>
      <t>World Ethanol and Biofuels Report</t>
    </r>
    <r>
      <rPr>
        <sz val="10"/>
        <rFont val="Arial"/>
        <family val="2"/>
      </rPr>
      <t xml:space="preserve">, vol. 7, no. 2 (23 September 2008), p. 29; 2005-2010 data from F.O.Licht, </t>
    </r>
    <r>
      <rPr>
        <i/>
        <sz val="10"/>
        <rFont val="Arial"/>
        <family val="2"/>
      </rPr>
      <t>World Ethanol and Biofuels Report</t>
    </r>
    <r>
      <rPr>
        <sz val="10"/>
        <rFont val="Arial"/>
        <family val="2"/>
      </rPr>
      <t xml:space="preserve">, vol. 8, no. 13 (15 March 2010), p. 265. </t>
    </r>
  </si>
  <si>
    <t>World Natural Gas Consumption, 1965-2009</t>
  </si>
  <si>
    <t>GRAPH: World Natural Gas Consumption, 1965-2009</t>
  </si>
  <si>
    <t>Natural Gas Consumption in Ten Leading Countries and the World, 2009</t>
  </si>
  <si>
    <t>Iran</t>
  </si>
  <si>
    <t>Saudi Arabia</t>
  </si>
  <si>
    <t>World Oil Production, 1950-2009</t>
  </si>
  <si>
    <t>GRAPH: World Oil Production, 1950-2009</t>
  </si>
  <si>
    <t>Top 20 Oil Producing Countries, 2009</t>
  </si>
  <si>
    <t>Top 20 Oil Consuming Countries, 2009</t>
  </si>
  <si>
    <t>Top 20 Oil Importing Countries, 2009</t>
  </si>
  <si>
    <t>World's 20 Largest Oil Discoveries</t>
  </si>
  <si>
    <t xml:space="preserve">Year </t>
  </si>
  <si>
    <t>Production*</t>
  </si>
  <si>
    <t>Million Barrels per Day</t>
  </si>
  <si>
    <t>* Includes crude oil, shale oil, oil sands and natural gas liquids.</t>
  </si>
  <si>
    <t>United Arab Emirates</t>
  </si>
  <si>
    <t>Iraq</t>
  </si>
  <si>
    <t>Kuwait</t>
  </si>
  <si>
    <t>Nigeria</t>
  </si>
  <si>
    <t>Algeria</t>
  </si>
  <si>
    <t>Angola</t>
  </si>
  <si>
    <t>Kazakhstan</t>
  </si>
  <si>
    <t>Libya</t>
  </si>
  <si>
    <t>Qatar</t>
  </si>
  <si>
    <t>Consumption*</t>
  </si>
  <si>
    <t>Singapore</t>
  </si>
  <si>
    <t>* Includes ethanol and biodiesel.</t>
  </si>
  <si>
    <t>Imports*</t>
  </si>
  <si>
    <t>Belarus</t>
  </si>
  <si>
    <t>* Includes crude oil, shale oil, and oil sands. For the full list of included items, see U.S. Department of Energy (DOE), Energy Information Administration (EIA), "International Energy Glossary," at www.eia.gov/emeu/iea/glossary.html#CrudeOil.</t>
  </si>
  <si>
    <t>Field</t>
  </si>
  <si>
    <t>Discovery</t>
  </si>
  <si>
    <t>Size of Field</t>
  </si>
  <si>
    <t>Billion Barrels</t>
  </si>
  <si>
    <t>Bolivar Coastal</t>
  </si>
  <si>
    <t>14 - 30</t>
  </si>
  <si>
    <t>Kirkuk</t>
  </si>
  <si>
    <t>15 - 25</t>
  </si>
  <si>
    <t>Gashsaran</t>
  </si>
  <si>
    <t>Greater Burgan</t>
  </si>
  <si>
    <t>32 - 75</t>
  </si>
  <si>
    <t>Abqaiq</t>
  </si>
  <si>
    <t>Ghawar</t>
  </si>
  <si>
    <t>66 - 150</t>
  </si>
  <si>
    <t>Romashkino</t>
  </si>
  <si>
    <t>Safaniya</t>
  </si>
  <si>
    <t>21 - 55</t>
  </si>
  <si>
    <t>Rumaila North &amp; South</t>
  </si>
  <si>
    <t>19 - 30</t>
  </si>
  <si>
    <t>Manifa</t>
  </si>
  <si>
    <t>Khurais</t>
  </si>
  <si>
    <t>Ahwaz</t>
  </si>
  <si>
    <t>Daqing</t>
  </si>
  <si>
    <t>Samotlor</t>
  </si>
  <si>
    <t>Berri</t>
  </si>
  <si>
    <t>Zakum</t>
  </si>
  <si>
    <t>Zuluf</t>
  </si>
  <si>
    <t>Shaybah</t>
  </si>
  <si>
    <t>Cantarell</t>
  </si>
  <si>
    <t>East Baghdad</t>
  </si>
  <si>
    <t>Press, 2007), p. 79.</t>
  </si>
  <si>
    <r>
      <t xml:space="preserve">Source: 1950-1964 compiled by Worldwatch Institute from U.S. Department of Defense and U.S. Department of Energy data; 1965-2009 data from BP, </t>
    </r>
    <r>
      <rPr>
        <i/>
        <sz val="10"/>
        <rFont val="Arial"/>
        <family val="2"/>
      </rPr>
      <t>Statistical Review of World Energy June 2010</t>
    </r>
    <r>
      <rPr>
        <sz val="10"/>
        <rFont val="Arial"/>
        <family val="0"/>
      </rPr>
      <t xml:space="preserve"> (London: 2010).</t>
    </r>
  </si>
  <si>
    <r>
      <t xml:space="preserve">Source: U.S. Department of Energy, Energy Information Administration, </t>
    </r>
    <r>
      <rPr>
        <i/>
        <sz val="10"/>
        <rFont val="Arial"/>
        <family val="2"/>
      </rPr>
      <t>International Energy Statistics</t>
    </r>
    <r>
      <rPr>
        <sz val="10"/>
        <rFont val="Arial"/>
        <family val="0"/>
      </rPr>
      <t>, electronic database, at http://tonto.eia.doe.gov/cfapps/ipdbproject/IEDIndex3.cfm, updated 31 October 2010.</t>
    </r>
  </si>
  <si>
    <r>
      <t xml:space="preserve">Source: Fredrik Robelius, </t>
    </r>
    <r>
      <rPr>
        <i/>
        <sz val="10"/>
        <rFont val="Arial"/>
        <family val="2"/>
      </rPr>
      <t>Giant Oil Fields - The Highway to Oil</t>
    </r>
    <r>
      <rPr>
        <sz val="10"/>
        <rFont val="Arial"/>
        <family val="0"/>
      </rPr>
      <t xml:space="preserve"> (Uppsala, Sweden: Uppsala University </t>
    </r>
  </si>
  <si>
    <t>Coal Consumption in Top Ten Countries and the World, 1980-2009</t>
  </si>
  <si>
    <t>GRAPH: World Coal Consumption, 1980-2009</t>
  </si>
  <si>
    <t>GRAPH: Coal Consumption in Selected Countries, 1980-2009</t>
  </si>
  <si>
    <t>Quadrillion Btu</t>
  </si>
  <si>
    <t>Percent change, 1990-2009:</t>
  </si>
  <si>
    <t>Note: "n.a." indicates data not available.</t>
  </si>
  <si>
    <r>
      <t xml:space="preserve">Source: Compiled by Earth Policy Institute from BP, </t>
    </r>
    <r>
      <rPr>
        <i/>
        <sz val="10"/>
        <rFont val="Arial"/>
        <family val="2"/>
      </rPr>
      <t>Statistical Review of World Energy June 2010</t>
    </r>
    <r>
      <rPr>
        <sz val="10"/>
        <rFont val="Arial"/>
        <family val="0"/>
      </rPr>
      <t xml:space="preserve"> (London: 2010); million tons oil equivalent converted to Btu using conversion factor from International Energy Agency, "Unit Converter," at www.iea.org/stats/unit.asp.</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</si>
  <si>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</si>
  <si>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World Cumulative Installed Nuclear Electricity-Generating Capacity, 1970-2010</t>
  </si>
  <si>
    <t>GRAPH: World Cumulative Installed Nuclear Electricity-Generating Capacity, 1970-2010</t>
  </si>
  <si>
    <t>World Nuclear Energy Consumption, 1965-2009</t>
  </si>
  <si>
    <t>GRAPH: World Nuclear Energy Consumption, 1965-2009</t>
  </si>
  <si>
    <t>Nuclear Energy Consumption in Ten Leading Countries and the World, 2009</t>
  </si>
  <si>
    <t>Installed Capacity</t>
  </si>
  <si>
    <t>Gigawatts</t>
  </si>
  <si>
    <t>* Data for 2010 as of 1 December 2010.</t>
  </si>
  <si>
    <t>Ukraine</t>
  </si>
  <si>
    <r>
      <t xml:space="preserve">Source: Compiled by Earth Policy Institute with 1970-2005 data from Worldwatch Institute, </t>
    </r>
    <r>
      <rPr>
        <i/>
        <sz val="10"/>
        <rFont val="Arial"/>
        <family val="2"/>
      </rPr>
      <t>Vital Signs 2007-2008</t>
    </r>
    <r>
      <rPr>
        <sz val="10"/>
        <rFont val="Arial"/>
        <family val="0"/>
      </rPr>
      <t xml:space="preserve"> (Washington, DC: 2007), p. 35; 2006-2010 data from World Nuclear Association, "World Nuclear Power Reactors &amp; Uranium Requirements," at world-nuclear.org/info/reactors.html, various years.</t>
    </r>
  </si>
  <si>
    <t>Plan B Carbon Dioxide Emissions Reductions and Sequestration in 2020</t>
  </si>
  <si>
    <t>GRAPH: Plan B Carbon Dioxide Emissions Reduction Goals for 2020</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</si>
  <si>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</si>
  <si>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</si>
  <si>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</si>
  <si>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</si>
  <si>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</si>
  <si>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</si>
  <si>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</si>
  <si>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</si>
  <si>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</si>
  <si>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</si>
  <si>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</si>
  <si>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</si>
  <si>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</si>
  <si>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</si>
  <si>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</si>
  <si>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</si>
  <si>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</si>
  <si>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Source</t>
  </si>
  <si>
    <t>Percent</t>
  </si>
  <si>
    <t>Coal</t>
  </si>
  <si>
    <t>Oil</t>
  </si>
  <si>
    <t>Natural Gas</t>
  </si>
  <si>
    <t>Nuclear</t>
  </si>
  <si>
    <t>Wind</t>
  </si>
  <si>
    <t>Solar Photovoltaics</t>
  </si>
  <si>
    <t>Geothermal</t>
  </si>
  <si>
    <t>Biomass</t>
  </si>
  <si>
    <t>Hydropower</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</si>
  <si>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</si>
  <si>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Energy Source</t>
  </si>
  <si>
    <t>Average Annual Growth Rate</t>
  </si>
  <si>
    <t>Compound Annual Growth Rate</t>
  </si>
  <si>
    <t>Wind Power</t>
  </si>
  <si>
    <t>Geothermal Power *</t>
  </si>
  <si>
    <t>Geothermal Heat</t>
  </si>
  <si>
    <t>Hydroelectric</t>
  </si>
  <si>
    <t>Nuclear Power</t>
  </si>
  <si>
    <t>Biodiesel</t>
  </si>
  <si>
    <t>Fuel Ethanol</t>
  </si>
  <si>
    <t>World Energy Growth Rates by Source, 2000-2009</t>
  </si>
  <si>
    <r>
      <t xml:space="preserve">Source: Compiled by Earth Policy Institute with wind power from Global Wind Energy Council, </t>
    </r>
    <r>
      <rPr>
        <i/>
        <sz val="10"/>
        <rFont val="Arial"/>
        <family val="2"/>
      </rPr>
      <t>Global Wind 2009 Report</t>
    </r>
    <r>
      <rPr>
        <sz val="10"/>
        <rFont val="Arial"/>
        <family val="2"/>
      </rPr>
      <t xml:space="preserve"> (Brussels: 2010), p. 12; solar photovoltaics data from European Photovoltaic Industry Association (EPIA), </t>
    </r>
    <r>
      <rPr>
        <i/>
        <sz val="10"/>
        <rFont val="Arial"/>
        <family val="2"/>
      </rPr>
      <t>Global Market Outlook for Photovoltaics Until 2013</t>
    </r>
    <r>
      <rPr>
        <sz val="10"/>
        <rFont val="Arial"/>
        <family val="2"/>
      </rPr>
      <t xml:space="preserve"> (Brussels: April 2009), pp. 3-4; 2007-2009 from EPIA, </t>
    </r>
    <r>
      <rPr>
        <i/>
        <sz val="10"/>
        <rFont val="Arial"/>
        <family val="2"/>
      </rPr>
      <t>Global Market Outlook for Photovoltaics Until 2014</t>
    </r>
    <r>
      <rPr>
        <sz val="10"/>
        <rFont val="Arial"/>
        <family val="2"/>
      </rPr>
      <t xml:space="preserve"> (Brussels: May 2010), p. 5; geothermal power from International Geothermal Association, "Installed Generating Capacity," at www.geothermal-energy.org/226,installed_generating_capacity.html, updated 2 July 2010; and from Alison Holm et al., </t>
    </r>
    <r>
      <rPr>
        <i/>
        <sz val="10"/>
        <rFont val="Arial"/>
        <family val="2"/>
      </rPr>
      <t>Geothermal Energy International Market Update</t>
    </r>
    <r>
      <rPr>
        <sz val="10"/>
        <rFont val="Arial"/>
        <family val="2"/>
      </rPr>
      <t xml:space="preserve"> (Washington, DC: Geothermal Energy Association, May 2010), p. 4; geothermal heat from International Geothermal Association, "Direct Uses," at www.geothermal-energy.org/246,direct_uses.html, updated 5 July 2010; Renewable Energy Policy Network for the 21st Century (REN21), </t>
    </r>
    <r>
      <rPr>
        <i/>
        <sz val="10"/>
        <rFont val="Arial"/>
        <family val="2"/>
      </rPr>
      <t xml:space="preserve">Renewables Global Status Report </t>
    </r>
    <r>
      <rPr>
        <sz val="10"/>
        <rFont val="Arial"/>
        <family val="2"/>
      </rPr>
      <t xml:space="preserve">(Paris: REN21 Secretariat, </t>
    </r>
  </si>
  <si>
    <r>
      <t xml:space="preserve"> various years);</t>
    </r>
    <r>
      <rPr>
        <b/>
        <sz val="10"/>
        <rFont val="Arial"/>
        <family val="2"/>
      </rPr>
      <t xml:space="preserve"> </t>
    </r>
    <r>
      <rPr>
        <sz val="10"/>
        <rFont val="Arial"/>
        <family val="2"/>
      </rPr>
      <t xml:space="preserve">hydroelectric, oil, natural gas, nuclear, and coal from BP, </t>
    </r>
    <r>
      <rPr>
        <i/>
        <sz val="10"/>
        <rFont val="Arial"/>
        <family val="2"/>
      </rPr>
      <t xml:space="preserve">Statistical Review of World Energy June 2010 </t>
    </r>
    <r>
      <rPr>
        <sz val="10"/>
        <rFont val="Arial"/>
        <family val="2"/>
      </rPr>
      <t xml:space="preserve">(London: 2010); biodiesel from F.O. Licht, </t>
    </r>
    <r>
      <rPr>
        <i/>
        <sz val="10"/>
        <rFont val="Arial"/>
        <family val="2"/>
      </rPr>
      <t>World Ethanol and Biofuels Report</t>
    </r>
    <r>
      <rPr>
        <sz val="10"/>
        <rFont val="Arial"/>
        <family val="2"/>
      </rPr>
      <t xml:space="preserve">, vol. 7, no. 2 (23 September 2008), p. 29; and from F.O.Licht, </t>
    </r>
    <r>
      <rPr>
        <i/>
        <sz val="10"/>
        <rFont val="Arial"/>
        <family val="2"/>
      </rPr>
      <t>World Ethanol and Biofuels Report</t>
    </r>
    <r>
      <rPr>
        <sz val="10"/>
        <rFont val="Arial"/>
        <family val="2"/>
      </rPr>
      <t xml:space="preserve">, vol. 8, no. 13 (15 March 2010), p. 265; fuel ethanol from F.O. Licht, </t>
    </r>
    <r>
      <rPr>
        <i/>
        <sz val="10"/>
        <rFont val="Arial"/>
        <family val="2"/>
      </rPr>
      <t>World Ethanol and Biofuels Report</t>
    </r>
    <r>
      <rPr>
        <sz val="10"/>
        <rFont val="Arial"/>
        <family val="2"/>
      </rPr>
      <t xml:space="preserve">, vol. 7, no. 18 (26 May 2009), p. 3; and from F.O. Licht, </t>
    </r>
    <r>
      <rPr>
        <i/>
        <sz val="10"/>
        <rFont val="Arial"/>
        <family val="2"/>
      </rPr>
      <t>World Ethanol and Biofuels Report</t>
    </r>
    <r>
      <rPr>
        <sz val="10"/>
        <rFont val="Arial"/>
        <family val="2"/>
      </rPr>
      <t>, vol. 8, no. 16 (28 April 2010), p. 328.</t>
    </r>
  </si>
  <si>
    <t>Installed Capacity 2008</t>
  </si>
  <si>
    <t>Installed Capacity 2020</t>
  </si>
  <si>
    <t>Electricity and Heat Generation 2008</t>
  </si>
  <si>
    <t>Electricity and Heat Generation 2020</t>
  </si>
  <si>
    <t>Growth from 2008 to 2020</t>
  </si>
  <si>
    <t>Share of Total Electricity and Heat Generation from Renewables in 2020</t>
  </si>
  <si>
    <t>Electricity Generating Capacity</t>
  </si>
  <si>
    <t>Electrical Gigawatts</t>
  </si>
  <si>
    <t>Petajoules</t>
  </si>
  <si>
    <t>x-fold</t>
  </si>
  <si>
    <t>Solar Thermal Power Plants</t>
  </si>
  <si>
    <t>Total</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</si>
  <si>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</si>
  <si>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</si>
  <si>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</si>
  <si>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</si>
  <si>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</si>
  <si>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</si>
  <si>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</si>
  <si>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</si>
  <si>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</si>
  <si>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</si>
  <si>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</si>
  <si>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</si>
  <si>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t>Goal for 2020</t>
  </si>
  <si>
    <t xml:space="preserve">Electricity and Heat Generation from Fossil Fuels and Nuclear </t>
  </si>
  <si>
    <t>Gas</t>
  </si>
  <si>
    <t>Heat</t>
  </si>
  <si>
    <t>Electricity Generation from Renewables</t>
  </si>
  <si>
    <t xml:space="preserve">Thermal Energy Capture from Renewable Sources </t>
  </si>
  <si>
    <r>
      <t xml:space="preserve">Transportation Fuel Consumption </t>
    </r>
    <r>
      <rPr>
        <u val="single"/>
        <vertAlign val="superscript"/>
        <sz val="10"/>
        <rFont val="Arial"/>
        <family val="2"/>
      </rPr>
      <t>(2)</t>
    </r>
  </si>
  <si>
    <t>Total Energy Consumption</t>
  </si>
  <si>
    <t>Notes: (1) Columns may not add to totals due to rounding; (2) Transportation energy consumption in 2020 is lower than in 2008 because, due to efficiency gains, an electrified transport system requires far less energy than a fossil-fuel-based one. 1 petajoule is equal to 1 billion megajoules.</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</si>
  <si>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</si>
  <si>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</si>
  <si>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</si>
  <si>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</si>
  <si>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</si>
  <si>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</si>
  <si>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</si>
  <si>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</si>
  <si>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</si>
  <si>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</si>
  <si>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</si>
  <si>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</si>
  <si>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</si>
  <si>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</si>
  <si>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</si>
  <si>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</si>
  <si>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</si>
  <si>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</si>
  <si>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</si>
  <si>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</si>
  <si>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</si>
  <si>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</si>
  <si>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</si>
  <si>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</si>
  <si>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</si>
  <si>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</si>
  <si>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</si>
  <si>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</si>
  <si>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</si>
  <si>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World Energy Consumption in 2008 and Plan B Goals for 2020 (Detailed)</t>
  </si>
  <si>
    <t>World Power and Energy from Renewables in 2008 and Plan B Goals for 2020</t>
  </si>
  <si>
    <r>
      <t xml:space="preserve">Source: Calculated by Earth Policy Institute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</si>
  <si>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 Note: Due to lack of complete data for 2009, growth rates for geothermal power are for 2000-2010.</t>
  </si>
  <si>
    <r>
      <t xml:space="preserve">Source: Wind electricity from Global Wind Energy Council, </t>
    </r>
    <r>
      <rPr>
        <i/>
        <sz val="10"/>
        <rFont val="Arial"/>
        <family val="2"/>
      </rPr>
      <t>Global Wind 2009 Report</t>
    </r>
    <r>
      <rPr>
        <sz val="10"/>
        <rFont val="Arial"/>
        <family val="2"/>
      </rPr>
      <t xml:space="preserve"> (Brussels: 2010), p. 12; solar photovoltaics from European Photovoltaic Industry Association (EPIA), </t>
    </r>
    <r>
      <rPr>
        <i/>
        <sz val="10"/>
        <rFont val="Arial"/>
        <family val="2"/>
      </rPr>
      <t>Global Market Outlook for Photovoltaics Until 2014</t>
    </r>
    <r>
      <rPr>
        <sz val="10"/>
        <rFont val="Arial"/>
        <family val="2"/>
      </rPr>
      <t xml:space="preserve"> (Brussels: May 2010), p. 5;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IEA SolarPACES, and European Solar Thermal Electricity Association, May 2009), p. 7; geothermal electricity, biomass electricity and heat, hydropower, including tidal and wave power, and rooftop solar water and space heaters from Renewable Energy Policy Network for the 21st Century, </t>
    </r>
    <r>
      <rPr>
        <i/>
        <sz val="10"/>
        <rFont val="Arial"/>
        <family val="2"/>
      </rPr>
      <t xml:space="preserve">Renewables 2010 Global Status Report </t>
    </r>
    <r>
      <rPr>
        <sz val="10"/>
        <rFont val="Arial"/>
        <family val="2"/>
      </rPr>
      <t xml:space="preserve">(Paris: REN21 Secretariat, 2010), pp. 54, 56; geothermal heat from Jefferson Tester et al., </t>
    </r>
    <r>
      <rPr>
        <i/>
        <sz val="10"/>
        <rFont val="Arial"/>
        <family val="2"/>
      </rPr>
      <t xml:space="preserve">The Future of Geothermal Energy: Impact of Enhanced Geothermal Systems (EGS) on the United States in the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</si>
</sst>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 \-\ ##"/>
    <numFmt numFmtId="169" formatCode="yyyy"/>
  </numFmts>
  <fonts count="52">
    <font>
      <sz val="10"/>
      <name val="Arial"/>
      <family val="0"/>
    </font>
    <font>
      <sz val="8"/>
      <name val="Arial"/>
      <family val="0"/>
    </font>
    <font>
      <b/>
      <sz val="10"/>
      <name val="Arial"/>
      <family val="2"/>
    </font>
    <font>
      <i/>
      <sz val="10"/>
      <name val="Arial"/>
      <family val="2"/>
    </font>
    <font>
      <u val="single"/>
      <sz val="10"/>
      <color indexed="12"/>
      <name val="Arial"/>
      <family val="0"/>
    </font>
    <font>
      <sz val="10"/>
      <name val="Courie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vertAlign val="superscript"/>
      <sz val="10"/>
      <name val="Arial"/>
      <family val="2"/>
    </font>
    <font>
      <u val="single"/>
      <vertAlign val="superscript"/>
      <sz val="10"/>
      <name val="Arial"/>
      <family val="2"/>
    </font>
    <font>
      <sz val="14"/>
      <name val="Arial"/>
      <family val="2"/>
    </font>
    <font>
      <sz val="11.5"/>
      <name val="Arial"/>
      <family val="2"/>
    </font>
    <font>
      <sz val="8"/>
      <color indexed="9"/>
      <name val="Arial"/>
      <family val="2"/>
    </font>
    <font>
      <sz val="9"/>
      <color indexed="8"/>
      <name val="Verdana"/>
      <family val="2"/>
    </font>
    <font>
      <sz val="8"/>
      <name val="Helv"/>
      <family val="0"/>
    </font>
    <font>
      <b/>
      <sz val="10"/>
      <name val="Helv"/>
      <family val="0"/>
    </font>
    <font>
      <vertAlign val="subscript"/>
      <sz val="10"/>
      <name val="Arial"/>
      <family val="2"/>
    </font>
    <font>
      <b/>
      <i/>
      <sz val="10"/>
      <name val="Arial"/>
      <family val="2"/>
    </font>
    <font>
      <sz val="15"/>
      <name val="Arial"/>
      <family val="2"/>
    </font>
    <font>
      <sz val="10.75"/>
      <name val="Arial"/>
      <family val="2"/>
    </font>
    <font>
      <sz val="9"/>
      <name val="Arial"/>
      <family val="2"/>
    </font>
    <font>
      <i/>
      <vertAlign val="subscript"/>
      <sz val="10"/>
      <name val="Arial"/>
      <family val="2"/>
    </font>
    <font>
      <i/>
      <sz val="9.75"/>
      <name val="Arial"/>
      <family val="2"/>
    </font>
    <font>
      <sz val="11.75"/>
      <name val="Arial"/>
      <family val="2"/>
    </font>
    <font>
      <sz val="9.75"/>
      <name val="Arial"/>
      <family val="2"/>
    </font>
    <font>
      <sz val="12"/>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n">
        <color indexed="5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44" fillId="0" borderId="0">
      <alignment/>
      <protection/>
    </xf>
    <xf numFmtId="0" fontId="45" fillId="0" borderId="0">
      <alignment/>
      <protection/>
    </xf>
    <xf numFmtId="0" fontId="46" fillId="0" borderId="0">
      <alignment/>
      <protection/>
    </xf>
    <xf numFmtId="0" fontId="47" fillId="0" borderId="1" applyNumberFormat="0" applyAlignment="0">
      <protection/>
    </xf>
    <xf numFmtId="0" fontId="48" fillId="0" borderId="0" applyAlignment="0">
      <protection/>
    </xf>
    <xf numFmtId="0" fontId="48" fillId="0" borderId="0">
      <alignment horizontal="right"/>
      <protection/>
    </xf>
    <xf numFmtId="165" fontId="48" fillId="0" borderId="0">
      <alignment horizontal="right"/>
      <protection/>
    </xf>
    <xf numFmtId="164" fontId="49" fillId="0" borderId="0">
      <alignment horizontal="right"/>
      <protection/>
    </xf>
    <xf numFmtId="0" fontId="50" fillId="0" borderId="0">
      <alignment/>
      <protection/>
    </xf>
    <xf numFmtId="0" fontId="9" fillId="20" borderId="2" applyNumberFormat="0" applyAlignment="0" applyProtection="0"/>
    <xf numFmtId="0" fontId="10"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2" fillId="0" borderId="4">
      <alignment horizontal="right"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33" fillId="22" borderId="0">
      <alignment horizontal="centerContinuous" wrapText="1"/>
      <protection/>
    </xf>
    <xf numFmtId="0" fontId="4" fillId="0" borderId="0" applyNumberFormat="0" applyFill="0" applyBorder="0" applyAlignment="0" applyProtection="0"/>
    <xf numFmtId="0" fontId="17" fillId="7" borderId="2" applyNumberFormat="0" applyAlignment="0" applyProtection="0"/>
    <xf numFmtId="0" fontId="18" fillId="0" borderId="8" applyNumberFormat="0" applyFill="0" applyAlignment="0" applyProtection="0"/>
    <xf numFmtId="0" fontId="19" fillId="23"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20" fillId="0" borderId="0">
      <alignment/>
      <protection/>
    </xf>
    <xf numFmtId="0" fontId="0" fillId="0" borderId="0">
      <alignment/>
      <protection/>
    </xf>
    <xf numFmtId="0" fontId="0" fillId="0" borderId="0">
      <alignment/>
      <protection/>
    </xf>
    <xf numFmtId="0" fontId="5" fillId="0" borderId="0">
      <alignment/>
      <protection/>
    </xf>
    <xf numFmtId="0" fontId="0" fillId="24" borderId="9" applyNumberFormat="0" applyFont="0" applyAlignment="0" applyProtection="0"/>
    <xf numFmtId="0" fontId="21" fillId="20" borderId="10" applyNumberFormat="0" applyAlignment="0" applyProtection="0"/>
    <xf numFmtId="9" fontId="0" fillId="0" borderId="0" applyFont="0" applyFill="0" applyBorder="0" applyAlignment="0" applyProtection="0"/>
    <xf numFmtId="0" fontId="32" fillId="0" borderId="0">
      <alignment horizontal="left"/>
      <protection/>
    </xf>
    <xf numFmtId="169" fontId="0" fillId="0" borderId="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cellStyleXfs>
  <cellXfs count="430">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2" xfId="0" applyBorder="1" applyAlignment="1">
      <alignment/>
    </xf>
    <xf numFmtId="0" fontId="0" fillId="0" borderId="12"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2" xfId="0" applyBorder="1" applyAlignment="1">
      <alignment horizontal="left" indent="2"/>
    </xf>
    <xf numFmtId="164" fontId="0" fillId="0" borderId="12" xfId="0" applyNumberFormat="1" applyBorder="1" applyAlignment="1">
      <alignment horizontal="right"/>
    </xf>
    <xf numFmtId="0" fontId="0" fillId="0" borderId="0" xfId="0" applyAlignment="1">
      <alignment wrapText="1"/>
    </xf>
    <xf numFmtId="0" fontId="2" fillId="0" borderId="0" xfId="74" applyFont="1" applyBorder="1" applyAlignment="1" applyProtection="1">
      <alignment horizontal="left"/>
      <protection/>
    </xf>
    <xf numFmtId="0" fontId="2" fillId="0" borderId="0" xfId="74" applyFont="1" applyBorder="1">
      <alignment/>
      <protection/>
    </xf>
    <xf numFmtId="0" fontId="0" fillId="0" borderId="0" xfId="74" applyFont="1" applyBorder="1">
      <alignment/>
      <protection/>
    </xf>
    <xf numFmtId="0" fontId="0" fillId="0" borderId="12" xfId="74" applyFont="1" applyBorder="1" applyAlignment="1">
      <alignment horizontal="left"/>
      <protection/>
    </xf>
    <xf numFmtId="0" fontId="0" fillId="0" borderId="12" xfId="74" applyFont="1" applyBorder="1" applyAlignment="1" applyProtection="1">
      <alignment horizontal="right"/>
      <protection/>
    </xf>
    <xf numFmtId="0" fontId="0" fillId="0" borderId="12" xfId="74" applyFont="1" applyBorder="1" applyAlignment="1">
      <alignment horizontal="right"/>
      <protection/>
    </xf>
    <xf numFmtId="0" fontId="0" fillId="0" borderId="0" xfId="74" applyFont="1" applyBorder="1" applyAlignment="1" applyProtection="1">
      <alignment horizontal="right"/>
      <protection/>
    </xf>
    <xf numFmtId="0" fontId="0" fillId="0" borderId="0" xfId="74" applyFont="1" applyBorder="1" applyAlignment="1">
      <alignment horizontal="right"/>
      <protection/>
    </xf>
    <xf numFmtId="0" fontId="0" fillId="0" borderId="0" xfId="74" applyFont="1" applyBorder="1" applyProtection="1">
      <alignment/>
      <protection/>
    </xf>
    <xf numFmtId="165" fontId="0" fillId="0" borderId="0" xfId="74" applyNumberFormat="1" applyFont="1" applyBorder="1">
      <alignment/>
      <protection/>
    </xf>
    <xf numFmtId="0" fontId="0" fillId="0" borderId="0" xfId="0" applyBorder="1" applyAlignment="1">
      <alignment/>
    </xf>
    <xf numFmtId="164" fontId="0" fillId="0" borderId="0" xfId="0" applyNumberFormat="1" applyBorder="1" applyAlignment="1">
      <alignment/>
    </xf>
    <xf numFmtId="0" fontId="0" fillId="0" borderId="0" xfId="74" applyNumberFormat="1" applyFont="1" applyBorder="1" applyAlignment="1" applyProtection="1">
      <alignment vertical="top" wrapText="1"/>
      <protection/>
    </xf>
    <xf numFmtId="0" fontId="0" fillId="0" borderId="0" xfId="74" applyNumberFormat="1" applyFont="1" applyBorder="1" applyAlignment="1" applyProtection="1">
      <alignment vertical="justify" wrapText="1"/>
      <protection/>
    </xf>
    <xf numFmtId="0" fontId="0" fillId="0" borderId="0" xfId="74" applyNumberFormat="1" applyFont="1" applyFill="1" applyBorder="1" applyAlignment="1" applyProtection="1">
      <alignment vertical="justify" wrapText="1"/>
      <protection/>
    </xf>
    <xf numFmtId="164" fontId="0" fillId="0" borderId="0" xfId="74" applyNumberFormat="1" applyFont="1" applyFill="1" applyBorder="1" applyAlignment="1">
      <alignment horizontal="right"/>
      <protection/>
    </xf>
    <xf numFmtId="164" fontId="0" fillId="0" borderId="0" xfId="74" applyNumberFormat="1" applyFont="1" applyBorder="1" applyAlignment="1">
      <alignment horizontal="right"/>
      <protection/>
    </xf>
    <xf numFmtId="164" fontId="0" fillId="0" borderId="0" xfId="0" applyNumberFormat="1" applyFont="1" applyAlignment="1">
      <alignment horizontal="right"/>
    </xf>
    <xf numFmtId="164" fontId="0" fillId="0" borderId="12" xfId="0" applyNumberFormat="1" applyFont="1" applyBorder="1" applyAlignment="1">
      <alignment/>
    </xf>
    <xf numFmtId="0" fontId="0" fillId="0" borderId="12" xfId="0" applyFont="1" applyBorder="1" applyAlignment="1">
      <alignment/>
    </xf>
    <xf numFmtId="0" fontId="0" fillId="0" borderId="12" xfId="0" applyFont="1" applyBorder="1" applyAlignment="1">
      <alignment horizontal="right" wrapText="1"/>
    </xf>
    <xf numFmtId="0" fontId="0" fillId="0" borderId="12"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25" fillId="0" borderId="0" xfId="0" applyNumberFormat="1" applyFont="1" applyBorder="1" applyAlignment="1">
      <alignment/>
    </xf>
    <xf numFmtId="3" fontId="25"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12" xfId="0" applyNumberFormat="1" applyBorder="1" applyAlignment="1">
      <alignment/>
    </xf>
    <xf numFmtId="0" fontId="25" fillId="0" borderId="0" xfId="0" applyFont="1" applyBorder="1" applyAlignment="1">
      <alignment/>
    </xf>
    <xf numFmtId="1" fontId="0" fillId="0" borderId="12"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0" fontId="0" fillId="0" borderId="12" xfId="0" applyFont="1" applyBorder="1" applyAlignment="1">
      <alignment horizontal="left"/>
    </xf>
    <xf numFmtId="3" fontId="0" fillId="0" borderId="12" xfId="0" applyNumberFormat="1" applyFont="1" applyBorder="1" applyAlignment="1">
      <alignment/>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4" fontId="0" fillId="0" borderId="0" xfId="0" applyNumberFormat="1" applyAlignment="1">
      <alignment/>
    </xf>
    <xf numFmtId="0" fontId="0" fillId="0" borderId="0" xfId="0" applyNumberFormat="1" applyAlignment="1">
      <alignment horizontal="left" indent="2"/>
    </xf>
    <xf numFmtId="3" fontId="0" fillId="0" borderId="12"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0" fontId="0" fillId="0" borderId="0" xfId="0" applyFont="1" applyFill="1" applyBorder="1" applyAlignment="1">
      <alignment/>
    </xf>
    <xf numFmtId="3" fontId="0" fillId="0" borderId="12" xfId="0" applyNumberFormat="1" applyFill="1" applyBorder="1" applyAlignment="1">
      <alignment/>
    </xf>
    <xf numFmtId="0" fontId="0" fillId="0" borderId="0" xfId="0" applyFont="1" applyFill="1" applyBorder="1" applyAlignment="1">
      <alignment horizontal="left" indent="2"/>
    </xf>
    <xf numFmtId="0" fontId="0" fillId="0" borderId="12" xfId="0" applyFont="1" applyFill="1" applyBorder="1" applyAlignment="1">
      <alignment horizontal="left" indent="2"/>
    </xf>
    <xf numFmtId="0" fontId="0" fillId="0" borderId="12" xfId="0" applyFont="1" applyFill="1" applyBorder="1" applyAlignment="1">
      <alignment/>
    </xf>
    <xf numFmtId="0" fontId="0" fillId="0" borderId="12" xfId="0" applyFont="1" applyBorder="1" applyAlignment="1">
      <alignment/>
    </xf>
    <xf numFmtId="167" fontId="2" fillId="0" borderId="0" xfId="0" applyNumberFormat="1" applyFont="1" applyAlignment="1">
      <alignment horizontal="left"/>
    </xf>
    <xf numFmtId="0" fontId="0" fillId="0" borderId="12" xfId="0" applyBorder="1" applyAlignment="1">
      <alignment horizontal="left"/>
    </xf>
    <xf numFmtId="0" fontId="0" fillId="0" borderId="12" xfId="0" applyBorder="1" applyAlignment="1">
      <alignment horizontal="right" wrapText="1"/>
    </xf>
    <xf numFmtId="164" fontId="0" fillId="0" borderId="0" xfId="0" applyNumberFormat="1" applyFont="1" applyBorder="1" applyAlignment="1">
      <alignment/>
    </xf>
    <xf numFmtId="0" fontId="0" fillId="0" borderId="0" xfId="0" applyFont="1" applyAlignment="1">
      <alignment/>
    </xf>
    <xf numFmtId="0" fontId="3" fillId="0" borderId="0" xfId="0" applyFont="1" applyFill="1" applyBorder="1" applyAlignment="1">
      <alignment horizontal="left" indent="2"/>
    </xf>
    <xf numFmtId="164"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0" fontId="3" fillId="0" borderId="0" xfId="0" applyFont="1" applyFill="1" applyAlignment="1">
      <alignment/>
    </xf>
    <xf numFmtId="3" fontId="0" fillId="0" borderId="0" xfId="0" applyNumberFormat="1" applyFill="1" applyBorder="1" applyAlignment="1">
      <alignment/>
    </xf>
    <xf numFmtId="3" fontId="0" fillId="0" borderId="12" xfId="0" applyNumberForma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horizontal="right" wrapText="1"/>
    </xf>
    <xf numFmtId="3" fontId="2" fillId="0" borderId="0" xfId="0" applyNumberFormat="1" applyFont="1" applyBorder="1" applyAlignment="1">
      <alignment/>
    </xf>
    <xf numFmtId="0" fontId="0" fillId="0" borderId="0" xfId="0" applyBorder="1" applyAlignment="1">
      <alignment vertical="top" wrapText="1"/>
    </xf>
    <xf numFmtId="0" fontId="4" fillId="0" borderId="0" xfId="64" applyAlignment="1" applyProtection="1">
      <alignment horizontal="left" wrapText="1"/>
      <protection/>
    </xf>
    <xf numFmtId="0" fontId="0" fillId="0" borderId="0" xfId="0" applyFont="1" applyAlignment="1">
      <alignment wrapText="1"/>
    </xf>
    <xf numFmtId="0" fontId="4" fillId="0" borderId="0" xfId="64" applyAlignment="1">
      <alignment/>
    </xf>
    <xf numFmtId="0" fontId="0" fillId="0" borderId="0" xfId="0" applyAlignment="1">
      <alignment vertical="top"/>
    </xf>
    <xf numFmtId="0" fontId="0" fillId="0" borderId="0" xfId="0" applyAlignment="1">
      <alignment horizontal="right" vertical="top"/>
    </xf>
    <xf numFmtId="0" fontId="3" fillId="0" borderId="0" xfId="0" applyFont="1" applyFill="1" applyAlignment="1">
      <alignment vertical="top" wrapText="1"/>
    </xf>
    <xf numFmtId="0" fontId="0" fillId="0" borderId="0" xfId="0" applyFont="1" applyBorder="1" applyAlignment="1">
      <alignment horizontal="left" vertical="top" wrapText="1"/>
    </xf>
    <xf numFmtId="0" fontId="0" fillId="0" borderId="0" xfId="0" applyFont="1" applyFill="1" applyAlignment="1">
      <alignment horizontal="left" vertical="top" wrapText="1"/>
    </xf>
    <xf numFmtId="0" fontId="31" fillId="0" borderId="0" xfId="0" applyFont="1" applyAlignment="1">
      <alignment horizontal="left" wrapText="1"/>
    </xf>
    <xf numFmtId="0" fontId="4" fillId="0" borderId="0" xfId="64" applyFont="1" applyAlignment="1">
      <alignment/>
    </xf>
    <xf numFmtId="0" fontId="4" fillId="0" borderId="0" xfId="64" applyFont="1" applyAlignment="1">
      <alignment wrapText="1"/>
    </xf>
    <xf numFmtId="0" fontId="4" fillId="0" borderId="0" xfId="64" applyFont="1" applyAlignment="1">
      <alignment horizontal="left" wrapText="1"/>
    </xf>
    <xf numFmtId="0" fontId="0" fillId="0" borderId="0" xfId="64" applyFont="1" applyAlignment="1">
      <alignment horizontal="left" wrapText="1"/>
    </xf>
    <xf numFmtId="0" fontId="2" fillId="0" borderId="0" xfId="0" applyFont="1" applyAlignment="1">
      <alignment horizontal="left"/>
    </xf>
    <xf numFmtId="0" fontId="2" fillId="0" borderId="0" xfId="0" applyFont="1" applyAlignment="1">
      <alignment wrapText="1"/>
    </xf>
    <xf numFmtId="0" fontId="0" fillId="0" borderId="13" xfId="0" applyBorder="1" applyAlignment="1">
      <alignment horizontal="right" wrapText="1"/>
    </xf>
    <xf numFmtId="0" fontId="0" fillId="0" borderId="12" xfId="0" applyFill="1" applyBorder="1" applyAlignment="1">
      <alignment horizontal="right" wrapText="1"/>
    </xf>
    <xf numFmtId="164" fontId="0" fillId="0" borderId="14"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 fontId="0" fillId="0" borderId="0" xfId="0" applyNumberFormat="1" applyFill="1" applyAlignment="1">
      <alignment/>
    </xf>
    <xf numFmtId="164" fontId="0" fillId="0" borderId="13" xfId="0" applyNumberFormat="1" applyFont="1" applyBorder="1" applyAlignment="1">
      <alignment/>
    </xf>
    <xf numFmtId="3" fontId="0" fillId="0" borderId="12"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4" xfId="0" applyNumberFormat="1" applyFont="1" applyBorder="1" applyAlignment="1">
      <alignment/>
    </xf>
    <xf numFmtId="3" fontId="3" fillId="0" borderId="0" xfId="0" applyNumberFormat="1" applyFont="1" applyAlignment="1">
      <alignment/>
    </xf>
    <xf numFmtId="0" fontId="3" fillId="0" borderId="0" xfId="0" applyFont="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2" xfId="0" applyFont="1" applyBorder="1" applyAlignment="1">
      <alignment horizontal="left" indent="2"/>
    </xf>
    <xf numFmtId="3" fontId="0" fillId="0" borderId="12" xfId="0" applyNumberFormat="1" applyFont="1" applyFill="1" applyBorder="1" applyAlignment="1">
      <alignment horizontal="right"/>
    </xf>
    <xf numFmtId="0" fontId="0" fillId="0" borderId="0" xfId="0" applyFont="1" applyBorder="1" applyAlignment="1">
      <alignment horizontal="left" indent="2"/>
    </xf>
    <xf numFmtId="164" fontId="0" fillId="0" borderId="15" xfId="0" applyNumberFormat="1" applyFont="1" applyBorder="1" applyAlignment="1">
      <alignment/>
    </xf>
    <xf numFmtId="0" fontId="2" fillId="0" borderId="0" xfId="0" applyFont="1" applyBorder="1" applyAlignment="1">
      <alignment horizontal="left" indent="4"/>
    </xf>
    <xf numFmtId="164" fontId="2" fillId="0" borderId="0" xfId="0" applyNumberFormat="1" applyFont="1" applyBorder="1" applyAlignment="1">
      <alignment/>
    </xf>
    <xf numFmtId="166"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2"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left" wrapText="1"/>
    </xf>
    <xf numFmtId="0" fontId="2" fillId="0" borderId="0" xfId="0" applyFont="1" applyBorder="1" applyAlignment="1">
      <alignment vertical="top" wrapText="1"/>
    </xf>
    <xf numFmtId="0" fontId="26"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2" fillId="0" borderId="0" xfId="0" applyFont="1" applyAlignment="1">
      <alignment vertical="top"/>
    </xf>
    <xf numFmtId="0" fontId="0" fillId="0" borderId="0" xfId="0" applyFont="1" applyAlignment="1" quotePrefix="1">
      <alignment/>
    </xf>
    <xf numFmtId="0" fontId="2"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right"/>
    </xf>
    <xf numFmtId="0" fontId="0" fillId="0" borderId="0" xfId="0" applyFont="1" applyBorder="1" applyAlignment="1">
      <alignment horizontal="right" vertical="top" wrapText="1"/>
    </xf>
    <xf numFmtId="166" fontId="0" fillId="0" borderId="0" xfId="0" applyNumberFormat="1" applyFont="1" applyAlignment="1">
      <alignment/>
    </xf>
    <xf numFmtId="0" fontId="2" fillId="0" borderId="12" xfId="0" applyFont="1" applyBorder="1" applyAlignment="1">
      <alignment/>
    </xf>
    <xf numFmtId="3" fontId="2" fillId="0" borderId="12" xfId="0" applyNumberFormat="1" applyFont="1" applyBorder="1" applyAlignment="1">
      <alignment/>
    </xf>
    <xf numFmtId="0" fontId="26" fillId="0" borderId="0" xfId="0" applyFont="1" applyAlignment="1">
      <alignment horizontal="left" vertical="top" wrapText="1"/>
    </xf>
    <xf numFmtId="0" fontId="0" fillId="0" borderId="0" xfId="0" applyFont="1" applyBorder="1" applyAlignment="1">
      <alignment wrapText="1"/>
    </xf>
    <xf numFmtId="0" fontId="3" fillId="0" borderId="0" xfId="0" applyFont="1" applyAlignment="1">
      <alignment horizontal="left" indent="2"/>
    </xf>
    <xf numFmtId="0" fontId="3" fillId="0" borderId="0" xfId="0" applyFont="1" applyFill="1" applyAlignment="1">
      <alignment horizontal="left" indent="2"/>
    </xf>
    <xf numFmtId="0" fontId="0" fillId="0" borderId="12" xfId="0" applyFill="1" applyBorder="1" applyAlignment="1">
      <alignment/>
    </xf>
    <xf numFmtId="0" fontId="0" fillId="0" borderId="0" xfId="0" applyBorder="1" applyAlignment="1">
      <alignment wrapText="1"/>
    </xf>
    <xf numFmtId="0" fontId="0" fillId="0" borderId="12" xfId="0" applyBorder="1" applyAlignment="1">
      <alignment wrapText="1"/>
    </xf>
    <xf numFmtId="1" fontId="0" fillId="0" borderId="0" xfId="0" applyNumberFormat="1" applyAlignment="1">
      <alignment vertical="top"/>
    </xf>
    <xf numFmtId="0" fontId="0" fillId="0" borderId="0" xfId="0" applyFont="1" applyAlignment="1">
      <alignment vertical="top"/>
    </xf>
    <xf numFmtId="0" fontId="0" fillId="0" borderId="0" xfId="0" applyFont="1" applyAlignment="1">
      <alignment horizontal="center" vertical="top"/>
    </xf>
    <xf numFmtId="1" fontId="0" fillId="0" borderId="0" xfId="0" applyNumberFormat="1" applyFont="1" applyAlignment="1">
      <alignment vertical="top"/>
    </xf>
    <xf numFmtId="0" fontId="0" fillId="0" borderId="12" xfId="0" applyFont="1" applyBorder="1" applyAlignment="1">
      <alignment horizontal="left" wrapText="1"/>
    </xf>
    <xf numFmtId="3" fontId="0" fillId="0" borderId="12" xfId="0" applyNumberFormat="1" applyFont="1" applyBorder="1" applyAlignment="1">
      <alignment horizontal="right" wrapText="1"/>
    </xf>
    <xf numFmtId="1" fontId="0" fillId="0" borderId="0" xfId="0" applyNumberFormat="1" applyFont="1" applyBorder="1" applyAlignment="1">
      <alignment horizontal="right" wrapText="1"/>
    </xf>
    <xf numFmtId="0" fontId="0" fillId="0" borderId="0" xfId="0" applyFont="1" applyAlignment="1">
      <alignment horizontal="center" vertical="top" wrapText="1"/>
    </xf>
    <xf numFmtId="1" fontId="0" fillId="0" borderId="0" xfId="0" applyNumberFormat="1" applyFont="1" applyBorder="1" applyAlignment="1">
      <alignment horizontal="right" vertical="top"/>
    </xf>
    <xf numFmtId="0" fontId="0" fillId="0" borderId="0" xfId="74" applyFont="1" applyFill="1" applyBorder="1" applyAlignment="1" applyProtection="1">
      <alignment vertical="top" wrapText="1"/>
      <protection/>
    </xf>
    <xf numFmtId="1" fontId="0" fillId="0" borderId="0" xfId="0" applyNumberFormat="1" applyBorder="1" applyAlignment="1">
      <alignment vertical="top"/>
    </xf>
    <xf numFmtId="0" fontId="0" fillId="0" borderId="0" xfId="0" applyAlignment="1">
      <alignment horizontal="left" vertical="top"/>
    </xf>
    <xf numFmtId="0" fontId="0" fillId="0" borderId="0" xfId="0" applyAlignment="1">
      <alignment/>
    </xf>
    <xf numFmtId="3" fontId="0" fillId="0" borderId="0" xfId="51" applyNumberFormat="1" applyAlignment="1">
      <alignment horizontal="right" vertical="top"/>
    </xf>
    <xf numFmtId="3" fontId="0" fillId="0" borderId="0" xfId="0" applyNumberFormat="1" applyAlignment="1">
      <alignment vertical="top"/>
    </xf>
    <xf numFmtId="3" fontId="0" fillId="0" borderId="0" xfId="0" applyNumberFormat="1" applyAlignment="1">
      <alignment/>
    </xf>
    <xf numFmtId="4" fontId="0" fillId="0" borderId="0" xfId="0" applyNumberFormat="1" applyAlignment="1">
      <alignment vertical="top"/>
    </xf>
    <xf numFmtId="0" fontId="0" fillId="0" borderId="0" xfId="0" applyBorder="1" applyAlignment="1">
      <alignment horizontal="left" vertical="top"/>
    </xf>
    <xf numFmtId="3" fontId="0" fillId="0" borderId="0" xfId="0" applyNumberFormat="1" applyBorder="1" applyAlignment="1">
      <alignment vertical="top"/>
    </xf>
    <xf numFmtId="3" fontId="0" fillId="0" borderId="0" xfId="51" applyNumberFormat="1" applyBorder="1" applyAlignment="1">
      <alignment horizontal="right" vertical="top"/>
    </xf>
    <xf numFmtId="0" fontId="0" fillId="0" borderId="12" xfId="0" applyBorder="1" applyAlignment="1">
      <alignment horizontal="left" vertical="top"/>
    </xf>
    <xf numFmtId="3" fontId="0" fillId="0" borderId="12" xfId="0" applyNumberFormat="1" applyBorder="1" applyAlignment="1">
      <alignment vertical="top"/>
    </xf>
    <xf numFmtId="3" fontId="0" fillId="0" borderId="12" xfId="51" applyNumberFormat="1" applyBorder="1" applyAlignment="1">
      <alignment horizontal="right" vertical="top"/>
    </xf>
    <xf numFmtId="164" fontId="0" fillId="0" borderId="0" xfId="0" applyNumberFormat="1" applyAlignment="1">
      <alignment/>
    </xf>
    <xf numFmtId="1" fontId="2" fillId="0" borderId="0" xfId="0" applyNumberFormat="1" applyFont="1" applyAlignment="1">
      <alignment vertical="top"/>
    </xf>
    <xf numFmtId="3" fontId="2" fillId="0" borderId="0" xfId="0" applyNumberFormat="1" applyFont="1" applyAlignment="1">
      <alignment vertical="top"/>
    </xf>
    <xf numFmtId="3" fontId="0" fillId="0" borderId="0" xfId="0" applyNumberFormat="1" applyFont="1" applyAlignment="1">
      <alignment vertical="top"/>
    </xf>
    <xf numFmtId="1" fontId="0" fillId="0" borderId="12" xfId="0" applyNumberFormat="1" applyFont="1" applyBorder="1" applyAlignment="1">
      <alignment horizontal="left" wrapText="1"/>
    </xf>
    <xf numFmtId="3" fontId="0" fillId="0" borderId="12" xfId="0" applyNumberFormat="1" applyFont="1" applyBorder="1" applyAlignment="1">
      <alignment horizontal="center" wrapText="1"/>
    </xf>
    <xf numFmtId="3" fontId="0" fillId="0" borderId="0" xfId="0" applyNumberFormat="1" applyFont="1" applyBorder="1" applyAlignment="1">
      <alignment horizontal="center" wrapText="1"/>
    </xf>
    <xf numFmtId="3" fontId="0" fillId="0" borderId="0" xfId="0" applyNumberFormat="1" applyFont="1" applyAlignment="1">
      <alignment horizontal="center" wrapText="1"/>
    </xf>
    <xf numFmtId="3" fontId="0" fillId="0" borderId="0" xfId="0" applyNumberFormat="1" applyFont="1" applyBorder="1" applyAlignment="1">
      <alignment horizontal="right" wrapText="1"/>
    </xf>
    <xf numFmtId="3" fontId="0" fillId="0" borderId="0" xfId="51" applyNumberFormat="1" applyFont="1" applyBorder="1" applyAlignment="1">
      <alignment vertical="top"/>
    </xf>
    <xf numFmtId="3" fontId="0" fillId="0" borderId="0" xfId="51" applyNumberFormat="1" applyFont="1" applyAlignment="1">
      <alignment horizontal="center" vertical="top"/>
    </xf>
    <xf numFmtId="3" fontId="0" fillId="0" borderId="0" xfId="0" applyNumberFormat="1" applyFont="1" applyAlignment="1">
      <alignment horizontal="center" vertical="top"/>
    </xf>
    <xf numFmtId="1" fontId="0" fillId="0" borderId="0" xfId="0" applyNumberFormat="1" applyAlignment="1">
      <alignment horizontal="left" vertical="top"/>
    </xf>
    <xf numFmtId="3" fontId="0" fillId="0" borderId="0" xfId="0" applyNumberFormat="1" applyFill="1" applyAlignment="1">
      <alignment/>
    </xf>
    <xf numFmtId="3" fontId="0" fillId="0" borderId="0" xfId="0" applyNumberFormat="1" applyFill="1" applyAlignment="1">
      <alignment horizontal="right" vertical="top"/>
    </xf>
    <xf numFmtId="3" fontId="0" fillId="0" borderId="0" xfId="0" applyNumberFormat="1" applyFill="1" applyAlignment="1">
      <alignment horizontal="righ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vertical="top"/>
    </xf>
    <xf numFmtId="1" fontId="0" fillId="0" borderId="0" xfId="0" applyNumberFormat="1" applyBorder="1" applyAlignment="1">
      <alignment horizontal="left" vertical="top"/>
    </xf>
    <xf numFmtId="3" fontId="0" fillId="0" borderId="0" xfId="0" applyNumberFormat="1" applyFill="1" applyBorder="1" applyAlignment="1">
      <alignment/>
    </xf>
    <xf numFmtId="3" fontId="0" fillId="0" borderId="0" xfId="0" applyNumberFormat="1" applyFill="1" applyBorder="1" applyAlignment="1">
      <alignment horizontal="right" vertical="top"/>
    </xf>
    <xf numFmtId="3" fontId="0" fillId="0" borderId="0" xfId="0" applyNumberFormat="1" applyFill="1" applyBorder="1" applyAlignment="1">
      <alignment vertical="top"/>
    </xf>
    <xf numFmtId="3" fontId="0" fillId="0" borderId="0" xfId="0" applyNumberFormat="1" applyBorder="1" applyAlignment="1">
      <alignment/>
    </xf>
    <xf numFmtId="3" fontId="0" fillId="0" borderId="0" xfId="0" applyNumberFormat="1" applyBorder="1" applyAlignment="1">
      <alignment horizontal="right" vertical="top"/>
    </xf>
    <xf numFmtId="1" fontId="0" fillId="0" borderId="12" xfId="0" applyNumberFormat="1" applyBorder="1" applyAlignment="1">
      <alignment horizontal="left" vertical="top"/>
    </xf>
    <xf numFmtId="3" fontId="0" fillId="0" borderId="12" xfId="0" applyNumberFormat="1" applyFill="1" applyBorder="1" applyAlignment="1">
      <alignment/>
    </xf>
    <xf numFmtId="3" fontId="0" fillId="0" borderId="12" xfId="0" applyNumberFormat="1" applyFont="1" applyFill="1" applyBorder="1" applyAlignment="1">
      <alignment horizontal="right" vertical="top"/>
    </xf>
    <xf numFmtId="3" fontId="0" fillId="0" borderId="12" xfId="0" applyNumberFormat="1" applyFont="1" applyFill="1" applyBorder="1" applyAlignment="1">
      <alignment/>
    </xf>
    <xf numFmtId="3" fontId="0" fillId="0" borderId="12" xfId="0" applyNumberFormat="1" applyFill="1" applyBorder="1" applyAlignment="1">
      <alignment vertical="top"/>
    </xf>
    <xf numFmtId="3" fontId="2" fillId="0" borderId="0" xfId="0" applyNumberFormat="1" applyFont="1" applyBorder="1" applyAlignment="1">
      <alignment/>
    </xf>
    <xf numFmtId="3" fontId="2" fillId="0" borderId="0" xfId="0" applyNumberFormat="1" applyFont="1" applyBorder="1" applyAlignment="1">
      <alignment horizontal="right" vertical="top"/>
    </xf>
    <xf numFmtId="3" fontId="0" fillId="0" borderId="0" xfId="0" applyNumberFormat="1" applyFont="1" applyAlignment="1">
      <alignment vertical="top" wrapText="1"/>
    </xf>
    <xf numFmtId="3" fontId="0" fillId="0" borderId="0" xfId="51" applyNumberFormat="1" applyFont="1" applyAlignment="1">
      <alignment vertical="top" wrapText="1"/>
    </xf>
    <xf numFmtId="1" fontId="0" fillId="0" borderId="0" xfId="0" applyNumberFormat="1" applyAlignment="1">
      <alignment vertical="top" wrapText="1"/>
    </xf>
    <xf numFmtId="3" fontId="0" fillId="0" borderId="0" xfId="51" applyNumberFormat="1" applyFont="1" applyFill="1" applyAlignment="1">
      <alignment vertical="top" wrapText="1"/>
    </xf>
    <xf numFmtId="3" fontId="2" fillId="0" borderId="0" xfId="51" applyNumberFormat="1" applyFont="1" applyFill="1" applyAlignment="1">
      <alignment vertical="top"/>
    </xf>
    <xf numFmtId="3" fontId="0" fillId="0" borderId="0" xfId="51" applyNumberFormat="1" applyFont="1" applyFill="1" applyAlignment="1">
      <alignment vertical="top"/>
    </xf>
    <xf numFmtId="0" fontId="2" fillId="0" borderId="0" xfId="74" applyFont="1" applyFill="1" applyBorder="1" applyAlignment="1" applyProtection="1">
      <alignment horizontal="left"/>
      <protection/>
    </xf>
    <xf numFmtId="0" fontId="2" fillId="0" borderId="0" xfId="74" applyFont="1" applyFill="1" applyBorder="1" applyAlignment="1">
      <alignment horizontal="center"/>
      <protection/>
    </xf>
    <xf numFmtId="1" fontId="0" fillId="0" borderId="0" xfId="74" applyNumberFormat="1" applyFont="1" applyFill="1" applyBorder="1" applyAlignment="1">
      <alignment horizontal="center"/>
      <protection/>
    </xf>
    <xf numFmtId="0" fontId="0" fillId="0" borderId="0" xfId="74" applyFont="1" applyFill="1" applyBorder="1" applyAlignment="1">
      <alignment horizontal="center"/>
      <protection/>
    </xf>
    <xf numFmtId="1" fontId="0" fillId="0" borderId="0" xfId="77" applyNumberFormat="1" applyFont="1" applyFill="1" applyBorder="1" applyAlignment="1">
      <alignment horizontal="center"/>
    </xf>
    <xf numFmtId="0" fontId="0" fillId="0" borderId="0" xfId="74" applyFont="1" applyFill="1" applyBorder="1" applyAlignment="1">
      <alignment horizontal="left"/>
      <protection/>
    </xf>
    <xf numFmtId="0" fontId="0" fillId="0" borderId="12" xfId="74" applyFont="1" applyFill="1" applyBorder="1" applyAlignment="1" applyProtection="1">
      <alignment horizontal="left" wrapText="1"/>
      <protection/>
    </xf>
    <xf numFmtId="0" fontId="0" fillId="0" borderId="12" xfId="74" applyFont="1" applyFill="1" applyBorder="1" applyAlignment="1" applyProtection="1">
      <alignment horizontal="right"/>
      <protection/>
    </xf>
    <xf numFmtId="0" fontId="0" fillId="0" borderId="12" xfId="74" applyFont="1" applyFill="1" applyBorder="1" applyAlignment="1">
      <alignment horizontal="right" wrapText="1"/>
      <protection/>
    </xf>
    <xf numFmtId="1" fontId="0" fillId="0" borderId="0" xfId="77" applyNumberFormat="1" applyFont="1" applyFill="1" applyBorder="1" applyAlignment="1">
      <alignment horizontal="right" wrapText="1"/>
    </xf>
    <xf numFmtId="0" fontId="0" fillId="0" borderId="0" xfId="74" applyFont="1" applyFill="1" applyBorder="1" applyAlignment="1" applyProtection="1">
      <alignment horizontal="center"/>
      <protection/>
    </xf>
    <xf numFmtId="1" fontId="0" fillId="0" borderId="0" xfId="77" applyNumberFormat="1" applyFont="1" applyFill="1" applyBorder="1" applyAlignment="1">
      <alignment horizontal="right"/>
    </xf>
    <xf numFmtId="1" fontId="0" fillId="0" borderId="0" xfId="74" applyNumberFormat="1" applyFont="1" applyFill="1" applyBorder="1" applyAlignment="1">
      <alignment horizontal="right"/>
      <protection/>
    </xf>
    <xf numFmtId="0" fontId="0" fillId="0" borderId="0" xfId="74" applyFont="1" applyFill="1" applyBorder="1" applyAlignment="1" applyProtection="1">
      <alignment horizontal="left"/>
      <protection/>
    </xf>
    <xf numFmtId="3" fontId="0" fillId="0" borderId="0" xfId="74" applyNumberFormat="1" applyFont="1" applyFill="1" applyBorder="1" applyAlignment="1">
      <alignment horizontal="right"/>
      <protection/>
    </xf>
    <xf numFmtId="1" fontId="0" fillId="0" borderId="0" xfId="0" applyNumberFormat="1" applyAlignment="1">
      <alignment horizontal="right"/>
    </xf>
    <xf numFmtId="1" fontId="0" fillId="0" borderId="0" xfId="0" applyNumberFormat="1" applyAlignment="1">
      <alignment/>
    </xf>
    <xf numFmtId="3" fontId="0" fillId="0" borderId="0" xfId="0" applyNumberFormat="1" applyFont="1" applyFill="1" applyBorder="1" applyAlignment="1">
      <alignment horizontal="right"/>
    </xf>
    <xf numFmtId="0" fontId="0" fillId="0" borderId="12" xfId="74" applyFont="1" applyFill="1" applyBorder="1" applyAlignment="1">
      <alignment horizontal="left"/>
      <protection/>
    </xf>
    <xf numFmtId="0" fontId="0" fillId="0" borderId="0" xfId="74" applyFont="1" applyFill="1" applyBorder="1">
      <alignment/>
      <protection/>
    </xf>
    <xf numFmtId="0" fontId="0" fillId="0" borderId="0" xfId="74" applyFont="1" applyFill="1" applyBorder="1" applyAlignment="1" applyProtection="1">
      <alignment horizontal="left" vertical="top" wrapText="1"/>
      <protection/>
    </xf>
    <xf numFmtId="0" fontId="2" fillId="0" borderId="0" xfId="74" applyFont="1" applyAlignment="1" applyProtection="1">
      <alignment horizontal="left"/>
      <protection/>
    </xf>
    <xf numFmtId="0" fontId="2" fillId="0" borderId="0" xfId="74" applyFont="1" applyAlignment="1">
      <alignment horizontal="right"/>
      <protection/>
    </xf>
    <xf numFmtId="0" fontId="2" fillId="0" borderId="0" xfId="74" applyFont="1" applyAlignment="1" applyProtection="1">
      <alignment horizontal="right"/>
      <protection/>
    </xf>
    <xf numFmtId="0" fontId="0" fillId="0" borderId="12" xfId="74" applyFont="1" applyFill="1" applyBorder="1" applyAlignment="1">
      <alignment horizontal="right"/>
      <protection/>
    </xf>
    <xf numFmtId="2" fontId="0" fillId="0" borderId="12" xfId="74" applyNumberFormat="1" applyFont="1" applyFill="1" applyBorder="1" applyAlignment="1">
      <alignment horizontal="right" wrapText="1"/>
      <protection/>
    </xf>
    <xf numFmtId="0" fontId="0" fillId="0" borderId="12" xfId="0" applyFont="1" applyFill="1" applyBorder="1" applyAlignment="1">
      <alignment horizontal="right"/>
    </xf>
    <xf numFmtId="0" fontId="2" fillId="0" borderId="0" xfId="0" applyFont="1" applyAlignment="1">
      <alignment/>
    </xf>
    <xf numFmtId="0" fontId="3" fillId="0" borderId="0" xfId="0" applyFont="1" applyAlignment="1">
      <alignment/>
    </xf>
    <xf numFmtId="0" fontId="0" fillId="0" borderId="0" xfId="74" applyFont="1" applyBorder="1" applyAlignment="1">
      <alignment horizontal="left"/>
      <protection/>
    </xf>
    <xf numFmtId="0" fontId="0" fillId="0" borderId="0" xfId="0" applyFill="1" applyBorder="1" applyAlignment="1">
      <alignment horizontal="right"/>
    </xf>
    <xf numFmtId="0" fontId="0" fillId="0" borderId="0" xfId="74" applyFont="1" applyFill="1" applyBorder="1" applyAlignment="1">
      <alignment horizontal="right"/>
      <protection/>
    </xf>
    <xf numFmtId="0" fontId="0" fillId="0" borderId="0" xfId="74" applyFont="1" applyBorder="1" applyAlignment="1" applyProtection="1">
      <alignment horizontal="left"/>
      <protection/>
    </xf>
    <xf numFmtId="3" fontId="0" fillId="0" borderId="0" xfId="0" applyNumberFormat="1" applyFill="1" applyBorder="1" applyAlignment="1">
      <alignment horizontal="right"/>
    </xf>
    <xf numFmtId="0" fontId="0" fillId="0" borderId="12" xfId="74" applyFont="1" applyFill="1" applyBorder="1" applyAlignment="1" applyProtection="1">
      <alignment horizontal="left"/>
      <protection/>
    </xf>
    <xf numFmtId="1" fontId="0" fillId="0" borderId="12" xfId="0" applyNumberFormat="1" applyFill="1" applyBorder="1" applyAlignment="1">
      <alignment/>
    </xf>
    <xf numFmtId="3" fontId="0" fillId="0" borderId="12" xfId="74" applyNumberFormat="1" applyFont="1" applyFill="1" applyBorder="1" applyAlignment="1">
      <alignment horizontal="right"/>
      <protection/>
    </xf>
    <xf numFmtId="3" fontId="3" fillId="0" borderId="0" xfId="0" applyNumberFormat="1" applyFont="1" applyFill="1" applyBorder="1" applyAlignment="1">
      <alignment horizontal="left"/>
    </xf>
    <xf numFmtId="0" fontId="0" fillId="0" borderId="0" xfId="74" applyFont="1" applyAlignment="1">
      <alignment horizontal="left"/>
      <protection/>
    </xf>
    <xf numFmtId="164" fontId="0" fillId="0" borderId="0" xfId="74" applyNumberFormat="1" applyFont="1" applyAlignment="1">
      <alignment horizontal="right"/>
      <protection/>
    </xf>
    <xf numFmtId="0" fontId="0" fillId="0" borderId="0" xfId="74" applyFont="1" applyAlignment="1" applyProtection="1">
      <alignment horizontal="left"/>
      <protection/>
    </xf>
    <xf numFmtId="0" fontId="0" fillId="0" borderId="0" xfId="74" applyFont="1" applyAlignment="1">
      <alignment horizontal="right"/>
      <protection/>
    </xf>
    <xf numFmtId="10" fontId="0" fillId="0" borderId="0" xfId="77" applyNumberFormat="1" applyFont="1" applyAlignment="1">
      <alignment horizontal="right"/>
    </xf>
    <xf numFmtId="0" fontId="0" fillId="0" borderId="0" xfId="74" applyFont="1" applyFill="1" applyBorder="1" applyAlignment="1" applyProtection="1">
      <alignment horizontal="right" vertical="top" wrapText="1"/>
      <protection/>
    </xf>
    <xf numFmtId="0" fontId="4" fillId="0" borderId="0" xfId="64" applyFont="1" applyAlignment="1">
      <alignment wrapText="1"/>
    </xf>
    <xf numFmtId="0" fontId="4" fillId="0" borderId="0" xfId="64" applyFont="1" applyAlignment="1">
      <alignment/>
    </xf>
    <xf numFmtId="0" fontId="0" fillId="0" borderId="16" xfId="74" applyFont="1" applyFill="1" applyBorder="1" applyAlignment="1" applyProtection="1">
      <alignment horizontal="right"/>
      <protection/>
    </xf>
    <xf numFmtId="3" fontId="0" fillId="0" borderId="0" xfId="0" applyNumberFormat="1" applyFont="1" applyFill="1" applyBorder="1" applyAlignment="1">
      <alignment horizontal="right"/>
    </xf>
    <xf numFmtId="0" fontId="2" fillId="0" borderId="0" xfId="74" applyFont="1" applyFill="1" applyBorder="1" applyAlignment="1" applyProtection="1">
      <alignment horizontal="left" vertical="top"/>
      <protection/>
    </xf>
    <xf numFmtId="0" fontId="0" fillId="0" borderId="0" xfId="74" applyFont="1" applyFill="1" applyBorder="1" applyAlignment="1" applyProtection="1">
      <alignment horizontal="right"/>
      <protection/>
    </xf>
    <xf numFmtId="0" fontId="0" fillId="0" borderId="0" xfId="74" applyFont="1" applyFill="1" applyBorder="1" applyAlignment="1">
      <alignment horizontal="right" wrapText="1"/>
      <protection/>
    </xf>
    <xf numFmtId="1" fontId="2" fillId="0" borderId="0" xfId="0" applyNumberFormat="1" applyFont="1" applyAlignment="1">
      <alignment vertical="center"/>
    </xf>
    <xf numFmtId="3" fontId="2" fillId="0" borderId="0" xfId="0" applyNumberFormat="1" applyFont="1" applyAlignment="1">
      <alignment vertical="center"/>
    </xf>
    <xf numFmtId="3" fontId="0" fillId="0" borderId="0" xfId="0" applyNumberFormat="1" applyAlignment="1">
      <alignment vertical="center"/>
    </xf>
    <xf numFmtId="1" fontId="0"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center" vertical="center"/>
    </xf>
    <xf numFmtId="1" fontId="0" fillId="0" borderId="12" xfId="0" applyNumberFormat="1" applyFont="1" applyBorder="1" applyAlignment="1">
      <alignment horizontal="left" vertical="center" wrapText="1"/>
    </xf>
    <xf numFmtId="3" fontId="0" fillId="0" borderId="12" xfId="0" applyNumberFormat="1" applyFont="1" applyBorder="1" applyAlignment="1">
      <alignment horizontal="right" vertical="center" wrapText="1"/>
    </xf>
    <xf numFmtId="3" fontId="0"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3" fontId="0" fillId="0" borderId="0" xfId="51" applyNumberFormat="1" applyFont="1" applyBorder="1" applyAlignment="1">
      <alignment vertical="center"/>
    </xf>
    <xf numFmtId="3" fontId="0" fillId="0" borderId="0" xfId="51" applyNumberFormat="1" applyFont="1" applyAlignment="1">
      <alignment horizontal="center" vertical="center"/>
    </xf>
    <xf numFmtId="1" fontId="0" fillId="0" borderId="0" xfId="0" applyNumberFormat="1" applyAlignment="1">
      <alignment horizontal="left" vertical="center"/>
    </xf>
    <xf numFmtId="3" fontId="0" fillId="0" borderId="0" xfId="0" applyNumberFormat="1" applyFill="1" applyAlignment="1">
      <alignment horizontal="right" vertical="center"/>
    </xf>
    <xf numFmtId="3" fontId="0" fillId="0" borderId="0" xfId="0" applyNumberFormat="1" applyAlignment="1">
      <alignment horizontal="right" vertical="center"/>
    </xf>
    <xf numFmtId="1" fontId="0" fillId="0" borderId="0" xfId="0" applyNumberFormat="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Border="1" applyAlignment="1">
      <alignment horizontal="right" vertical="center"/>
    </xf>
    <xf numFmtId="1" fontId="0" fillId="0" borderId="12" xfId="0" applyNumberFormat="1" applyBorder="1" applyAlignment="1">
      <alignment horizontal="left" vertical="center"/>
    </xf>
    <xf numFmtId="3" fontId="0" fillId="0" borderId="12" xfId="0" applyNumberFormat="1" applyFill="1" applyBorder="1" applyAlignment="1">
      <alignment horizontal="right" vertical="center"/>
    </xf>
    <xf numFmtId="3" fontId="0" fillId="0" borderId="12" xfId="0" applyNumberFormat="1" applyBorder="1" applyAlignment="1">
      <alignment vertical="center"/>
    </xf>
    <xf numFmtId="3" fontId="0" fillId="0" borderId="12" xfId="0" applyNumberFormat="1" applyBorder="1" applyAlignment="1">
      <alignment horizontal="right" vertical="center"/>
    </xf>
    <xf numFmtId="3" fontId="0" fillId="0" borderId="0" xfId="0" applyNumberFormat="1" applyFont="1" applyAlignment="1">
      <alignment vertical="center" wrapText="1"/>
    </xf>
    <xf numFmtId="3" fontId="0" fillId="0" borderId="0" xfId="0" applyNumberFormat="1" applyFont="1" applyAlignment="1">
      <alignment horizontal="left" vertical="center" wrapText="1"/>
    </xf>
    <xf numFmtId="0" fontId="0" fillId="0" borderId="0" xfId="74" applyFont="1" applyFill="1" applyBorder="1" applyAlignment="1" applyProtection="1">
      <alignment vertical="center" wrapText="1"/>
      <protection/>
    </xf>
    <xf numFmtId="3" fontId="0" fillId="0" borderId="0" xfId="51"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xf>
    <xf numFmtId="3" fontId="0" fillId="0" borderId="0" xfId="0" applyNumberFormat="1" applyAlignment="1">
      <alignment horizontal="center" vertical="center"/>
    </xf>
    <xf numFmtId="3" fontId="0" fillId="0" borderId="0" xfId="0" applyNumberFormat="1" applyBorder="1" applyAlignment="1">
      <alignment horizontal="right"/>
    </xf>
    <xf numFmtId="0" fontId="0" fillId="0" borderId="0" xfId="0" applyFill="1" applyAlignment="1">
      <alignment horizontal="left"/>
    </xf>
    <xf numFmtId="3" fontId="0" fillId="0" borderId="0" xfId="0" applyNumberFormat="1" applyFill="1" applyAlignment="1">
      <alignment horizontal="right"/>
    </xf>
    <xf numFmtId="0" fontId="2" fillId="0" borderId="12" xfId="0" applyFont="1" applyBorder="1" applyAlignment="1">
      <alignment horizontal="left"/>
    </xf>
    <xf numFmtId="3" fontId="2" fillId="0" borderId="0" xfId="0" applyNumberFormat="1" applyFont="1" applyBorder="1" applyAlignment="1">
      <alignment horizontal="right"/>
    </xf>
    <xf numFmtId="0" fontId="2" fillId="0" borderId="0" xfId="0" applyFont="1" applyBorder="1" applyAlignment="1">
      <alignment horizontal="left"/>
    </xf>
    <xf numFmtId="0" fontId="0" fillId="0" borderId="0" xfId="74" applyFont="1" applyFill="1" applyBorder="1" applyAlignment="1" applyProtection="1">
      <alignment wrapText="1"/>
      <protection/>
    </xf>
    <xf numFmtId="0" fontId="4" fillId="0" borderId="0" xfId="64" applyFill="1" applyAlignment="1">
      <alignment/>
    </xf>
    <xf numFmtId="1" fontId="0" fillId="0" borderId="0" xfId="0" applyNumberFormat="1" applyFill="1" applyBorder="1" applyAlignment="1">
      <alignment horizontal="right"/>
    </xf>
    <xf numFmtId="1" fontId="0" fillId="0" borderId="12" xfId="0" applyNumberFormat="1" applyBorder="1" applyAlignment="1">
      <alignment horizontal="right"/>
    </xf>
    <xf numFmtId="0" fontId="0" fillId="0" borderId="0" xfId="0" applyAlignment="1">
      <alignment horizontal="right" wrapText="1"/>
    </xf>
    <xf numFmtId="2" fontId="0" fillId="0" borderId="0" xfId="0" applyNumberFormat="1" applyFill="1" applyAlignment="1">
      <alignment horizontal="right"/>
    </xf>
    <xf numFmtId="0" fontId="38" fillId="0" borderId="0" xfId="0" applyFont="1" applyAlignment="1">
      <alignment horizontal="left" indent="2"/>
    </xf>
    <xf numFmtId="2" fontId="0" fillId="0" borderId="0" xfId="0" applyNumberFormat="1" applyAlignment="1">
      <alignment horizontal="right"/>
    </xf>
    <xf numFmtId="3" fontId="2" fillId="0" borderId="12" xfId="0" applyNumberFormat="1" applyFont="1" applyBorder="1" applyAlignment="1">
      <alignment horizontal="right"/>
    </xf>
    <xf numFmtId="2" fontId="2" fillId="0" borderId="12" xfId="0" applyNumberFormat="1" applyFont="1" applyBorder="1" applyAlignment="1">
      <alignment horizontal="right"/>
    </xf>
    <xf numFmtId="0" fontId="0" fillId="0" borderId="12" xfId="0" applyFill="1" applyBorder="1" applyAlignment="1">
      <alignment horizontal="left"/>
    </xf>
    <xf numFmtId="0" fontId="0" fillId="0" borderId="12" xfId="0" applyFont="1" applyFill="1" applyBorder="1" applyAlignment="1">
      <alignment horizontal="left"/>
    </xf>
    <xf numFmtId="166" fontId="0" fillId="0" borderId="0" xfId="0" applyNumberFormat="1" applyAlignment="1">
      <alignment/>
    </xf>
    <xf numFmtId="166" fontId="0" fillId="0" borderId="0" xfId="0" applyNumberFormat="1" applyFill="1" applyAlignment="1">
      <alignment/>
    </xf>
    <xf numFmtId="166" fontId="0" fillId="0" borderId="0" xfId="0" applyNumberFormat="1" applyAlignment="1">
      <alignment horizontal="right"/>
    </xf>
    <xf numFmtId="166" fontId="0" fillId="0" borderId="12" xfId="0" applyNumberFormat="1" applyBorder="1" applyAlignment="1">
      <alignment/>
    </xf>
    <xf numFmtId="166" fontId="0" fillId="0" borderId="12" xfId="0" applyNumberFormat="1" applyBorder="1" applyAlignment="1">
      <alignment horizontal="right"/>
    </xf>
    <xf numFmtId="0" fontId="0" fillId="0" borderId="0" xfId="0" applyFont="1" applyAlignment="1">
      <alignment/>
    </xf>
    <xf numFmtId="0" fontId="0" fillId="0" borderId="12" xfId="0" applyFont="1" applyBorder="1" applyAlignment="1">
      <alignment horizontal="left"/>
    </xf>
    <xf numFmtId="0" fontId="0" fillId="0" borderId="12"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3" fontId="0" fillId="0" borderId="12" xfId="0" applyNumberFormat="1" applyBorder="1" applyAlignment="1">
      <alignment horizontal="right" wrapText="1"/>
    </xf>
    <xf numFmtId="3" fontId="0" fillId="0" borderId="0" xfId="0" applyNumberFormat="1" applyBorder="1" applyAlignment="1">
      <alignment horizontal="right" wrapText="1"/>
    </xf>
    <xf numFmtId="1" fontId="0" fillId="0" borderId="0" xfId="0" applyNumberFormat="1" applyBorder="1" applyAlignment="1">
      <alignment horizontal="left"/>
    </xf>
    <xf numFmtId="1" fontId="0" fillId="0" borderId="12" xfId="0" applyNumberFormat="1" applyBorder="1" applyAlignment="1">
      <alignment horizontal="left"/>
    </xf>
    <xf numFmtId="3" fontId="0" fillId="0" borderId="12" xfId="0" applyNumberFormat="1" applyBorder="1" applyAlignment="1">
      <alignment horizontal="right"/>
    </xf>
    <xf numFmtId="0" fontId="2" fillId="0" borderId="0" xfId="0" applyFont="1" applyAlignment="1">
      <alignment horizontal="left" vertical="top"/>
    </xf>
    <xf numFmtId="0" fontId="0" fillId="0" borderId="12" xfId="0" applyBorder="1" applyAlignment="1">
      <alignment horizontal="center"/>
    </xf>
    <xf numFmtId="0" fontId="0" fillId="0" borderId="0" xfId="0" applyFill="1" applyBorder="1" applyAlignment="1">
      <alignment horizontal="center"/>
    </xf>
    <xf numFmtId="0" fontId="0" fillId="0" borderId="0" xfId="0" applyAlignment="1">
      <alignment horizontal="center"/>
    </xf>
    <xf numFmtId="2" fontId="0" fillId="0" borderId="0" xfId="0" applyNumberFormat="1" applyAlignment="1">
      <alignment horizontal="center"/>
    </xf>
    <xf numFmtId="2" fontId="0" fillId="0" borderId="12" xfId="0" applyNumberFormat="1" applyBorder="1" applyAlignment="1">
      <alignment horizontal="center"/>
    </xf>
    <xf numFmtId="2" fontId="0" fillId="0" borderId="0" xfId="0" applyNumberFormat="1" applyBorder="1" applyAlignment="1">
      <alignment horizontal="center"/>
    </xf>
    <xf numFmtId="0" fontId="0" fillId="0" borderId="0" xfId="0" applyFont="1" applyBorder="1" applyAlignment="1">
      <alignment horizontal="left" vertical="top"/>
    </xf>
    <xf numFmtId="2" fontId="0" fillId="0" borderId="0" xfId="0" applyNumberFormat="1" applyBorder="1" applyAlignment="1">
      <alignment horizontal="center" vertical="top"/>
    </xf>
    <xf numFmtId="0" fontId="0" fillId="0" borderId="0" xfId="0" applyFont="1" applyAlignment="1">
      <alignment horizontal="right" wrapText="1"/>
    </xf>
    <xf numFmtId="2" fontId="0" fillId="0" borderId="0" xfId="0" applyNumberFormat="1" applyAlignment="1">
      <alignment/>
    </xf>
    <xf numFmtId="2" fontId="0" fillId="0" borderId="0" xfId="0" applyNumberFormat="1" applyBorder="1" applyAlignment="1">
      <alignment/>
    </xf>
    <xf numFmtId="2" fontId="2" fillId="0" borderId="12" xfId="0" applyNumberFormat="1" applyFont="1" applyBorder="1" applyAlignment="1">
      <alignment/>
    </xf>
    <xf numFmtId="0" fontId="0" fillId="0" borderId="0" xfId="0" applyFont="1" applyAlignment="1">
      <alignment/>
    </xf>
    <xf numFmtId="2" fontId="0" fillId="0" borderId="12" xfId="0" applyNumberFormat="1" applyBorder="1" applyAlignment="1">
      <alignment/>
    </xf>
    <xf numFmtId="0" fontId="51" fillId="0" borderId="0" xfId="0" applyFont="1" applyAlignment="1">
      <alignment/>
    </xf>
    <xf numFmtId="168" fontId="0" fillId="0" borderId="0" xfId="0" applyNumberFormat="1" applyAlignment="1">
      <alignment horizontal="center"/>
    </xf>
    <xf numFmtId="1" fontId="0" fillId="0" borderId="0" xfId="0" applyNumberFormat="1" applyAlignment="1">
      <alignment horizontal="center"/>
    </xf>
    <xf numFmtId="168" fontId="0" fillId="0" borderId="12" xfId="0" applyNumberFormat="1" applyBorder="1" applyAlignment="1">
      <alignment horizontal="center"/>
    </xf>
    <xf numFmtId="0" fontId="0" fillId="0" borderId="0" xfId="0" applyFont="1" applyBorder="1" applyAlignment="1" quotePrefix="1">
      <alignment vertical="center" wrapText="1"/>
    </xf>
    <xf numFmtId="0" fontId="0" fillId="0" borderId="0" xfId="0" applyFont="1" applyBorder="1" applyAlignment="1">
      <alignment horizontal="center" vertical="center" wrapText="1"/>
    </xf>
    <xf numFmtId="164" fontId="0" fillId="0" borderId="0" xfId="0" applyNumberFormat="1" applyFont="1" applyAlignment="1">
      <alignment/>
    </xf>
    <xf numFmtId="164" fontId="0" fillId="0" borderId="0" xfId="0" applyNumberFormat="1" applyFont="1" applyBorder="1" applyAlignment="1">
      <alignment/>
    </xf>
    <xf numFmtId="164" fontId="0" fillId="0" borderId="12" xfId="0" applyNumberFormat="1" applyFont="1" applyBorder="1" applyAlignment="1">
      <alignment/>
    </xf>
    <xf numFmtId="164" fontId="0" fillId="0" borderId="12" xfId="0" applyNumberFormat="1" applyBorder="1" applyAlignment="1">
      <alignment/>
    </xf>
    <xf numFmtId="164" fontId="0" fillId="0" borderId="12" xfId="0" applyNumberFormat="1" applyFont="1" applyBorder="1" applyAlignment="1">
      <alignment horizontal="right"/>
    </xf>
    <xf numFmtId="0" fontId="0" fillId="0" borderId="0" xfId="0" applyFont="1" applyAlignment="1">
      <alignment vertical="top"/>
    </xf>
    <xf numFmtId="0" fontId="0" fillId="0" borderId="0" xfId="0" applyFont="1" applyBorder="1" applyAlignment="1">
      <alignment vertical="top"/>
    </xf>
    <xf numFmtId="0" fontId="4" fillId="0" borderId="0" xfId="64" applyAlignment="1">
      <alignment horizontal="left" wrapText="1"/>
    </xf>
    <xf numFmtId="0" fontId="0" fillId="0" borderId="0" xfId="64" applyFont="1" applyAlignment="1">
      <alignment horizontal="left" wrapText="1"/>
    </xf>
    <xf numFmtId="0" fontId="0" fillId="0" borderId="12" xfId="0" applyBorder="1" applyAlignment="1">
      <alignment horizontal="right" indent="3"/>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3" fontId="2" fillId="0" borderId="0" xfId="0" applyNumberFormat="1" applyFont="1" applyAlignment="1">
      <alignment horizontal="right" indent="3"/>
    </xf>
    <xf numFmtId="166" fontId="2" fillId="0" borderId="12" xfId="0" applyNumberFormat="1" applyFont="1" applyBorder="1" applyAlignment="1">
      <alignment horizontal="right" indent="3"/>
    </xf>
    <xf numFmtId="1" fontId="0" fillId="0" borderId="0" xfId="0" applyNumberFormat="1" applyAlignment="1">
      <alignment vertical="top" wrapText="1"/>
    </xf>
    <xf numFmtId="0" fontId="0" fillId="0" borderId="0" xfId="74" applyFont="1" applyFill="1" applyBorder="1" applyAlignment="1" applyProtection="1">
      <alignment horizontal="center"/>
      <protection/>
    </xf>
    <xf numFmtId="0" fontId="0" fillId="0" borderId="0" xfId="74" applyFont="1" applyFill="1" applyBorder="1" applyAlignment="1" applyProtection="1">
      <alignment horizontal="left" vertical="top" wrapText="1"/>
      <protection/>
    </xf>
    <xf numFmtId="0" fontId="0" fillId="0" borderId="16" xfId="74" applyFont="1" applyFill="1" applyBorder="1" applyAlignment="1" applyProtection="1">
      <alignment horizontal="center"/>
      <protection/>
    </xf>
    <xf numFmtId="3" fontId="0" fillId="0" borderId="16" xfId="51" applyNumberFormat="1" applyFont="1" applyBorder="1" applyAlignment="1">
      <alignment horizontal="center" vertical="center"/>
    </xf>
    <xf numFmtId="3" fontId="0" fillId="0" borderId="0" xfId="0" applyNumberFormat="1" applyFont="1" applyAlignment="1">
      <alignment horizontal="left" wrapText="1"/>
    </xf>
    <xf numFmtId="0" fontId="0" fillId="0" borderId="0" xfId="74" applyFont="1" applyFill="1" applyBorder="1" applyAlignment="1" applyProtection="1">
      <alignment vertical="top" wrapText="1"/>
      <protection/>
    </xf>
    <xf numFmtId="0" fontId="2" fillId="0" borderId="0" xfId="0" applyFont="1" applyAlignment="1">
      <alignment horizontal="left" wrapText="1"/>
    </xf>
    <xf numFmtId="0" fontId="0" fillId="0" borderId="0" xfId="0" applyFill="1" applyAlignment="1">
      <alignment horizontal="left" vertical="top" wrapText="1"/>
    </xf>
    <xf numFmtId="0" fontId="2" fillId="0" borderId="0" xfId="0" applyFont="1" applyBorder="1" applyAlignment="1">
      <alignment horizontal="left"/>
    </xf>
    <xf numFmtId="0" fontId="0" fillId="0" borderId="0" xfId="0" applyFont="1" applyFill="1" applyBorder="1" applyAlignment="1">
      <alignment horizontal="left" vertical="top" wrapText="1"/>
    </xf>
    <xf numFmtId="0" fontId="0" fillId="0" borderId="16" xfId="0" applyFont="1" applyBorder="1" applyAlignment="1">
      <alignment horizontal="center" vertical="center" wrapText="1"/>
    </xf>
    <xf numFmtId="0" fontId="0" fillId="0" borderId="0" xfId="0" applyAlignment="1">
      <alignment horizontal="left" wrapText="1"/>
    </xf>
    <xf numFmtId="0" fontId="0" fillId="0" borderId="16" xfId="0" applyBorder="1" applyAlignment="1">
      <alignment horizontal="center"/>
    </xf>
    <xf numFmtId="0" fontId="0" fillId="0" borderId="0" xfId="0" applyFont="1" applyFill="1" applyBorder="1" applyAlignment="1">
      <alignment horizontal="left" vertical="top" wrapText="1"/>
    </xf>
    <xf numFmtId="0" fontId="2" fillId="0" borderId="0" xfId="0" applyFont="1" applyAlignment="1">
      <alignment horizontal="left"/>
    </xf>
    <xf numFmtId="0" fontId="0" fillId="0" borderId="0" xfId="0" applyAlignment="1">
      <alignment horizontal="left" vertical="top" wrapText="1"/>
    </xf>
    <xf numFmtId="0" fontId="0" fillId="0" borderId="0"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15" xfId="0" applyBorder="1" applyAlignment="1">
      <alignment horizontal="center"/>
    </xf>
    <xf numFmtId="0" fontId="0" fillId="0" borderId="16" xfId="0" applyFill="1" applyBorder="1" applyAlignment="1">
      <alignment horizontal="center"/>
    </xf>
    <xf numFmtId="0" fontId="0" fillId="0" borderId="0" xfId="0" applyFont="1" applyAlignment="1">
      <alignment vertical="top" wrapText="1"/>
    </xf>
    <xf numFmtId="0" fontId="0" fillId="0" borderId="0" xfId="0" applyAlignment="1">
      <alignment vertical="top" wrapText="1"/>
    </xf>
    <xf numFmtId="0" fontId="0" fillId="0" borderId="12"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26"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26" fillId="0" borderId="0" xfId="0" applyFont="1" applyFill="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74" applyNumberFormat="1" applyFont="1" applyFill="1" applyBorder="1" applyAlignment="1" applyProtection="1">
      <alignment horizontal="left" vertical="top" wrapText="1"/>
      <protection/>
    </xf>
    <xf numFmtId="0" fontId="2" fillId="0" borderId="0" xfId="74" applyNumberFormat="1" applyFont="1" applyFill="1" applyBorder="1" applyAlignment="1" applyProtection="1">
      <alignment horizontal="left" vertical="top" wrapText="1"/>
      <protection/>
    </xf>
    <xf numFmtId="0" fontId="0" fillId="0" borderId="0" xfId="0" applyFont="1" applyAlignment="1">
      <alignment horizontal="center" vertical="top"/>
    </xf>
    <xf numFmtId="3" fontId="0" fillId="0" borderId="16" xfId="51" applyNumberFormat="1" applyFont="1" applyBorder="1" applyAlignment="1">
      <alignment horizontal="center" vertical="top"/>
    </xf>
    <xf numFmtId="3" fontId="0" fillId="0" borderId="0" xfId="0" applyNumberFormat="1" applyFont="1" applyAlignment="1">
      <alignment horizontal="left" vertical="top" wrapText="1"/>
    </xf>
    <xf numFmtId="3" fontId="0" fillId="0" borderId="0" xfId="51" applyNumberFormat="1" applyFont="1" applyFill="1" applyAlignment="1">
      <alignment horizontal="left" vertical="top"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3_Sub head bold" xfId="40"/>
    <cellStyle name="C03a_Sub head" xfId="41"/>
    <cellStyle name="C04_Total text white bold" xfId="42"/>
    <cellStyle name="C04a_Total text black with rule" xfId="43"/>
    <cellStyle name="C05_Main text" xfId="44"/>
    <cellStyle name="C06_Figs" xfId="45"/>
    <cellStyle name="C07_Figs 1 dec percent" xfId="46"/>
    <cellStyle name="C08_Figs 1 decimal" xfId="47"/>
    <cellStyle name="C09_Notes" xfId="48"/>
    <cellStyle name="Calculation" xfId="49"/>
    <cellStyle name="Check Cell" xfId="50"/>
    <cellStyle name="Comma" xfId="51"/>
    <cellStyle name="Comma [0]" xfId="52"/>
    <cellStyle name="Currency" xfId="53"/>
    <cellStyle name="Currency [0]" xfId="54"/>
    <cellStyle name="Data_Sheet1 (2)_1" xfId="55"/>
    <cellStyle name="Explanatory Text" xfId="56"/>
    <cellStyle name="Followed Hyperlink" xfId="57"/>
    <cellStyle name="Good" xfId="58"/>
    <cellStyle name="Heading 1" xfId="59"/>
    <cellStyle name="Heading 2" xfId="60"/>
    <cellStyle name="Heading 3" xfId="61"/>
    <cellStyle name="Heading 4" xfId="62"/>
    <cellStyle name="Hed Top" xfId="63"/>
    <cellStyle name="Hyperlink" xfId="64"/>
    <cellStyle name="Input" xfId="65"/>
    <cellStyle name="Linked Cell" xfId="66"/>
    <cellStyle name="Neutral" xfId="67"/>
    <cellStyle name="Normal 2" xfId="68"/>
    <cellStyle name="Normal 2 2" xfId="69"/>
    <cellStyle name="Normal 2 3" xfId="70"/>
    <cellStyle name="Normal 3" xfId="71"/>
    <cellStyle name="Normal 4" xfId="72"/>
    <cellStyle name="Normal 4 2" xfId="73"/>
    <cellStyle name="Normal_SOLAR" xfId="74"/>
    <cellStyle name="Note" xfId="75"/>
    <cellStyle name="Output" xfId="76"/>
    <cellStyle name="Percent" xfId="77"/>
    <cellStyle name="Source Text" xfId="78"/>
    <cellStyle name="Style 29" xfId="79"/>
    <cellStyle name="Title" xfId="80"/>
    <cellStyle name="Total" xfId="81"/>
    <cellStyle name="Warning Text" xfId="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chartsheet" Target="chartsheets/sheet3.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worksheet" Target="worksheets/sheet15.xml" /><Relationship Id="rId21" Type="http://schemas.openxmlformats.org/officeDocument/2006/relationships/chartsheet" Target="chartsheets/sheet6.xml" /><Relationship Id="rId22" Type="http://schemas.openxmlformats.org/officeDocument/2006/relationships/chartsheet" Target="chartsheets/sheet7.xml" /><Relationship Id="rId23" Type="http://schemas.openxmlformats.org/officeDocument/2006/relationships/worksheet" Target="worksheets/sheet16.xml" /><Relationship Id="rId24" Type="http://schemas.openxmlformats.org/officeDocument/2006/relationships/chartsheet" Target="chartsheets/sheet8.xml" /><Relationship Id="rId25" Type="http://schemas.openxmlformats.org/officeDocument/2006/relationships/worksheet" Target="worksheets/sheet17.xml" /><Relationship Id="rId26" Type="http://schemas.openxmlformats.org/officeDocument/2006/relationships/chartsheet" Target="chartsheets/sheet9.xml" /><Relationship Id="rId27" Type="http://schemas.openxmlformats.org/officeDocument/2006/relationships/worksheet" Target="worksheets/sheet18.xml" /><Relationship Id="rId28" Type="http://schemas.openxmlformats.org/officeDocument/2006/relationships/chartsheet" Target="chartsheets/sheet10.xml" /><Relationship Id="rId29" Type="http://schemas.openxmlformats.org/officeDocument/2006/relationships/worksheet" Target="worksheets/sheet19.xml" /><Relationship Id="rId30" Type="http://schemas.openxmlformats.org/officeDocument/2006/relationships/worksheet" Target="worksheets/sheet20.xml" /><Relationship Id="rId31" Type="http://schemas.openxmlformats.org/officeDocument/2006/relationships/chartsheet" Target="chartsheets/sheet11.xml" /><Relationship Id="rId32" Type="http://schemas.openxmlformats.org/officeDocument/2006/relationships/worksheet" Target="worksheets/sheet21.xml" /><Relationship Id="rId33" Type="http://schemas.openxmlformats.org/officeDocument/2006/relationships/worksheet" Target="worksheets/sheet22.xml" /><Relationship Id="rId34" Type="http://schemas.openxmlformats.org/officeDocument/2006/relationships/worksheet" Target="worksheets/sheet23.xml" /><Relationship Id="rId35" Type="http://schemas.openxmlformats.org/officeDocument/2006/relationships/chartsheet" Target="chartsheets/sheet12.xml" /><Relationship Id="rId36" Type="http://schemas.openxmlformats.org/officeDocument/2006/relationships/worksheet" Target="worksheets/sheet24.xml" /><Relationship Id="rId37" Type="http://schemas.openxmlformats.org/officeDocument/2006/relationships/worksheet" Target="worksheets/sheet25.xml" /><Relationship Id="rId38" Type="http://schemas.openxmlformats.org/officeDocument/2006/relationships/chartsheet" Target="chartsheets/sheet13.xml" /><Relationship Id="rId39" Type="http://schemas.openxmlformats.org/officeDocument/2006/relationships/worksheet" Target="worksheets/sheet26.xml" /><Relationship Id="rId40" Type="http://schemas.openxmlformats.org/officeDocument/2006/relationships/worksheet" Target="worksheets/sheet27.xml" /><Relationship Id="rId41" Type="http://schemas.openxmlformats.org/officeDocument/2006/relationships/chartsheet" Target="chartsheets/sheet14.xml" /><Relationship Id="rId42" Type="http://schemas.openxmlformats.org/officeDocument/2006/relationships/worksheet" Target="worksheets/sheet28.xml" /><Relationship Id="rId43" Type="http://schemas.openxmlformats.org/officeDocument/2006/relationships/worksheet" Target="worksheets/sheet29.xml" /><Relationship Id="rId44" Type="http://schemas.openxmlformats.org/officeDocument/2006/relationships/chartsheet" Target="chartsheets/sheet15.xml" /><Relationship Id="rId45" Type="http://schemas.openxmlformats.org/officeDocument/2006/relationships/worksheet" Target="worksheets/sheet30.xml" /><Relationship Id="rId46" Type="http://schemas.openxmlformats.org/officeDocument/2006/relationships/worksheet" Target="worksheets/sheet31.xml" /><Relationship Id="rId47" Type="http://schemas.openxmlformats.org/officeDocument/2006/relationships/chartsheet" Target="chartsheets/sheet16.xml" /><Relationship Id="rId48" Type="http://schemas.openxmlformats.org/officeDocument/2006/relationships/worksheet" Target="worksheets/sheet32.xml" /><Relationship Id="rId49" Type="http://schemas.openxmlformats.org/officeDocument/2006/relationships/worksheet" Target="worksheets/sheet33.xml" /><Relationship Id="rId50" Type="http://schemas.openxmlformats.org/officeDocument/2006/relationships/chartsheet" Target="chartsheets/sheet17.xml" /><Relationship Id="rId51" Type="http://schemas.openxmlformats.org/officeDocument/2006/relationships/worksheet" Target="worksheets/sheet34.xml" /><Relationship Id="rId52" Type="http://schemas.openxmlformats.org/officeDocument/2006/relationships/worksheet" Target="worksheets/sheet35.xml" /><Relationship Id="rId53" Type="http://schemas.openxmlformats.org/officeDocument/2006/relationships/worksheet" Target="worksheets/sheet36.xml" /><Relationship Id="rId54" Type="http://schemas.openxmlformats.org/officeDocument/2006/relationships/worksheet" Target="worksheets/sheet37.xml" /><Relationship Id="rId55" Type="http://schemas.openxmlformats.org/officeDocument/2006/relationships/worksheet" Target="worksheets/sheet38.xml" /><Relationship Id="rId56" Type="http://schemas.openxmlformats.org/officeDocument/2006/relationships/chartsheet" Target="chartsheets/sheet18.xml" /><Relationship Id="rId57" Type="http://schemas.openxmlformats.org/officeDocument/2006/relationships/chartsheet" Target="chartsheets/sheet19.xml" /><Relationship Id="rId58" Type="http://schemas.openxmlformats.org/officeDocument/2006/relationships/worksheet" Target="worksheets/sheet39.xml" /><Relationship Id="rId59" Type="http://schemas.openxmlformats.org/officeDocument/2006/relationships/chartsheet" Target="chartsheets/sheet20.xml" /><Relationship Id="rId60" Type="http://schemas.openxmlformats.org/officeDocument/2006/relationships/worksheet" Target="worksheets/sheet40.xml" /><Relationship Id="rId61" Type="http://schemas.openxmlformats.org/officeDocument/2006/relationships/chartsheet" Target="chartsheets/sheet21.xml" /><Relationship Id="rId62" Type="http://schemas.openxmlformats.org/officeDocument/2006/relationships/worksheet" Target="worksheets/sheet41.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externalLink" Target="externalLinks/externalLink1.xml" /><Relationship Id="rId66" Type="http://schemas.openxmlformats.org/officeDocument/2006/relationships/externalLink" Target="externalLinks/externalLink2.xml" /><Relationship Id="rId67" Type="http://schemas.openxmlformats.org/officeDocument/2006/relationships/externalLink" Target="externalLinks/externalLink3.xml" /><Relationship Id="rId6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3"/>
          <c:y val="0.40775"/>
          <c:w val="0.434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Installations in 
Selected Countries, 1998-2009</a:t>
            </a:r>
          </a:p>
        </c:rich>
      </c:tx>
      <c:layout/>
      <c:spPr>
        <a:noFill/>
        <a:ln>
          <a:noFill/>
        </a:ln>
      </c:spPr>
    </c:title>
    <c:plotArea>
      <c:layout>
        <c:manualLayout>
          <c:xMode val="edge"/>
          <c:yMode val="edge"/>
          <c:x val="0.0605"/>
          <c:y val="0.16825"/>
          <c:w val="0.9035"/>
          <c:h val="0.766"/>
        </c:manualLayout>
      </c:layout>
      <c:scatterChart>
        <c:scatterStyle val="smooth"/>
        <c:varyColors val="0"/>
        <c:ser>
          <c:idx val="0"/>
          <c:order val="0"/>
          <c:tx>
            <c:v>Germany</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'Annual PV Installed by Country'!$B$6:$B$17</c:f>
              <c:numCache>
                <c:ptCount val="12"/>
                <c:pt idx="0">
                  <c:v>10</c:v>
                </c:pt>
                <c:pt idx="1">
                  <c:v>12</c:v>
                </c:pt>
                <c:pt idx="2">
                  <c:v>40</c:v>
                </c:pt>
                <c:pt idx="3">
                  <c:v>78</c:v>
                </c:pt>
                <c:pt idx="4">
                  <c:v>80</c:v>
                </c:pt>
                <c:pt idx="5">
                  <c:v>150</c:v>
                </c:pt>
                <c:pt idx="6">
                  <c:v>600</c:v>
                </c:pt>
                <c:pt idx="7">
                  <c:v>850</c:v>
                </c:pt>
                <c:pt idx="8">
                  <c:v>850</c:v>
                </c:pt>
                <c:pt idx="9">
                  <c:v>1107</c:v>
                </c:pt>
                <c:pt idx="10">
                  <c:v>2002</c:v>
                </c:pt>
                <c:pt idx="11">
                  <c:v>3800</c:v>
                </c:pt>
              </c:numCache>
            </c:numRef>
          </c:yVal>
          <c:smooth val="1"/>
        </c:ser>
        <c:ser>
          <c:idx val="1"/>
          <c:order val="1"/>
          <c:tx>
            <c:v>Italy</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Country'!$A$14:$A$17</c:f>
              <c:numCache>
                <c:ptCount val="4"/>
                <c:pt idx="0">
                  <c:v>2006</c:v>
                </c:pt>
                <c:pt idx="1">
                  <c:v>2007</c:v>
                </c:pt>
                <c:pt idx="2">
                  <c:v>2008</c:v>
                </c:pt>
                <c:pt idx="3">
                  <c:v>2009</c:v>
                </c:pt>
              </c:numCache>
            </c:numRef>
          </c:xVal>
          <c:yVal>
            <c:numRef>
              <c:f>'Annual PV Installed by Country'!$C$14:$C$17</c:f>
              <c:numCache>
                <c:ptCount val="4"/>
                <c:pt idx="0">
                  <c:v>10</c:v>
                </c:pt>
                <c:pt idx="1">
                  <c:v>70</c:v>
                </c:pt>
                <c:pt idx="2">
                  <c:v>338</c:v>
                </c:pt>
                <c:pt idx="3">
                  <c:v>730</c:v>
                </c:pt>
              </c:numCache>
            </c:numRef>
          </c:yVal>
          <c:smooth val="1"/>
        </c:ser>
        <c:ser>
          <c:idx val="2"/>
          <c:order val="2"/>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'Annual PV Installed by Country'!$D$6:$D$17</c:f>
              <c:numCache>
                <c:ptCount val="12"/>
                <c:pt idx="0">
                  <c:v>69</c:v>
                </c:pt>
                <c:pt idx="1">
                  <c:v>72</c:v>
                </c:pt>
                <c:pt idx="2">
                  <c:v>112</c:v>
                </c:pt>
                <c:pt idx="3">
                  <c:v>135</c:v>
                </c:pt>
                <c:pt idx="4">
                  <c:v>185</c:v>
                </c:pt>
                <c:pt idx="5">
                  <c:v>223</c:v>
                </c:pt>
                <c:pt idx="6">
                  <c:v>272</c:v>
                </c:pt>
                <c:pt idx="7">
                  <c:v>290</c:v>
                </c:pt>
                <c:pt idx="8">
                  <c:v>287</c:v>
                </c:pt>
                <c:pt idx="9">
                  <c:v>210</c:v>
                </c:pt>
                <c:pt idx="10">
                  <c:v>230</c:v>
                </c:pt>
                <c:pt idx="11">
                  <c:v>484</c:v>
                </c:pt>
              </c:numCache>
            </c:numRef>
          </c:yVal>
          <c:smooth val="1"/>
        </c:ser>
        <c:ser>
          <c:idx val="3"/>
          <c:order val="3"/>
          <c:tx>
            <c:v>US</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Country'!$A$7:$A$17</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xVal>
          <c:yVal>
            <c:numRef>
              <c:f>'Annual PV Installed by Country'!$E$7:$E$17</c:f>
              <c:numCache>
                <c:ptCount val="11"/>
                <c:pt idx="0">
                  <c:v>17</c:v>
                </c:pt>
                <c:pt idx="1">
                  <c:v>22</c:v>
                </c:pt>
                <c:pt idx="2">
                  <c:v>29</c:v>
                </c:pt>
                <c:pt idx="3">
                  <c:v>44</c:v>
                </c:pt>
                <c:pt idx="4">
                  <c:v>63</c:v>
                </c:pt>
                <c:pt idx="5">
                  <c:v>90</c:v>
                </c:pt>
                <c:pt idx="6">
                  <c:v>114</c:v>
                </c:pt>
                <c:pt idx="7">
                  <c:v>145</c:v>
                </c:pt>
                <c:pt idx="8">
                  <c:v>207</c:v>
                </c:pt>
                <c:pt idx="9">
                  <c:v>342</c:v>
                </c:pt>
                <c:pt idx="10">
                  <c:v>477</c:v>
                </c:pt>
              </c:numCache>
            </c:numRef>
          </c:yVal>
          <c:smooth val="1"/>
        </c:ser>
        <c:ser>
          <c:idx val="4"/>
          <c:order val="4"/>
          <c:tx>
            <c:v>Spain</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Country'!$A$9:$A$17</c:f>
              <c:numCache>
                <c:ptCount val="9"/>
                <c:pt idx="0">
                  <c:v>2001</c:v>
                </c:pt>
                <c:pt idx="1">
                  <c:v>2002</c:v>
                </c:pt>
                <c:pt idx="2">
                  <c:v>2003</c:v>
                </c:pt>
                <c:pt idx="3">
                  <c:v>2004</c:v>
                </c:pt>
                <c:pt idx="4">
                  <c:v>2005</c:v>
                </c:pt>
                <c:pt idx="5">
                  <c:v>2006</c:v>
                </c:pt>
                <c:pt idx="6">
                  <c:v>2007</c:v>
                </c:pt>
                <c:pt idx="7">
                  <c:v>2008</c:v>
                </c:pt>
                <c:pt idx="8">
                  <c:v>2009</c:v>
                </c:pt>
              </c:numCache>
            </c:numRef>
          </c:xVal>
          <c:yVal>
            <c:numRef>
              <c:f>'Annual PV Installed by Country'!$F$9:$F$17</c:f>
              <c:numCache>
                <c:ptCount val="9"/>
                <c:pt idx="0">
                  <c:v>2</c:v>
                </c:pt>
                <c:pt idx="1">
                  <c:v>9</c:v>
                </c:pt>
                <c:pt idx="2">
                  <c:v>10</c:v>
                </c:pt>
                <c:pt idx="3">
                  <c:v>6</c:v>
                </c:pt>
                <c:pt idx="4">
                  <c:v>26</c:v>
                </c:pt>
                <c:pt idx="5">
                  <c:v>88</c:v>
                </c:pt>
                <c:pt idx="6">
                  <c:v>560</c:v>
                </c:pt>
                <c:pt idx="7">
                  <c:v>2605</c:v>
                </c:pt>
                <c:pt idx="8">
                  <c:v>69</c:v>
                </c:pt>
              </c:numCache>
            </c:numRef>
          </c:yVal>
          <c:smooth val="1"/>
        </c:ser>
        <c:axId val="14329957"/>
        <c:axId val="61860750"/>
      </c:scatterChart>
      <c:valAx>
        <c:axId val="14329957"/>
        <c:scaling>
          <c:orientation val="minMax"/>
          <c:min val="1998"/>
        </c:scaling>
        <c:axPos val="b"/>
        <c:title>
          <c:tx>
            <c:rich>
              <a:bodyPr vert="horz" rot="0" anchor="ctr"/>
              <a:lstStyle/>
              <a:p>
                <a:pPr algn="ctr">
                  <a:defRPr/>
                </a:pPr>
                <a:r>
                  <a:rPr lang="en-US" cap="none" sz="975" b="0" i="1" u="none" baseline="0">
                    <a:latin typeface="Arial"/>
                    <a:ea typeface="Arial"/>
                    <a:cs typeface="Arial"/>
                  </a:rPr>
                  <a:t>Source: EPI from EPIA</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1860750"/>
        <c:crosses val="autoZero"/>
        <c:crossBetween val="midCat"/>
        <c:dispUnits/>
      </c:valAx>
      <c:valAx>
        <c:axId val="61860750"/>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432995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Installed Concentrating Solar Thermal Power Capacity, 1980-2009</a:t>
            </a:r>
          </a:p>
        </c:rich>
      </c:tx>
      <c:layout/>
      <c:spPr>
        <a:noFill/>
        <a:ln>
          <a:noFill/>
        </a:ln>
      </c:spPr>
    </c:title>
    <c:plotArea>
      <c:layout/>
      <c:scatterChart>
        <c:scatterStyle val="smooth"/>
        <c:varyColors val="0"/>
        <c:ser>
          <c:idx val="0"/>
          <c:order val="0"/>
          <c:tx>
            <c:v>CSP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CSP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'World CSP Capacity'!$B$6:$B$35</c:f>
              <c:numCache>
                <c:ptCount val="30"/>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431</c:v>
                </c:pt>
                <c:pt idx="28">
                  <c:v>430</c:v>
                </c:pt>
                <c:pt idx="29">
                  <c:v>649</c:v>
                </c:pt>
              </c:numCache>
            </c:numRef>
          </c:yVal>
          <c:smooth val="1"/>
        </c:ser>
        <c:axId val="19875839"/>
        <c:axId val="44664824"/>
      </c:scatterChart>
      <c:valAx>
        <c:axId val="19875839"/>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664824"/>
        <c:crosses val="autoZero"/>
        <c:crossBetween val="midCat"/>
        <c:dispUnits/>
      </c:valAx>
      <c:valAx>
        <c:axId val="44664824"/>
        <c:scaling>
          <c:orientation val="minMax"/>
        </c:scaling>
        <c:axPos val="l"/>
        <c:title>
          <c:tx>
            <c:rich>
              <a:bodyPr vert="horz" rot="-5400000" anchor="ctr"/>
              <a:lstStyle/>
              <a:p>
                <a:pPr algn="ctr">
                  <a:defRPr/>
                </a:pPr>
                <a:r>
                  <a:rPr lang="en-US" cap="none" sz="115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87583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Electricity-Generating Capacity, 1950-2010</a:t>
            </a:r>
          </a:p>
        </c:rich>
      </c:tx>
      <c:layout/>
      <c:spPr>
        <a:noFill/>
        <a:ln>
          <a:noFill/>
        </a:ln>
      </c:spPr>
    </c:title>
    <c:plotArea>
      <c:layout/>
      <c:scatterChart>
        <c:scatterStyle val="smooth"/>
        <c:varyColors val="0"/>
        <c:ser>
          <c:idx val="0"/>
          <c:order val="0"/>
          <c:tx>
            <c:v>Geo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Geothermal Capacity'!$A$6:$A$18</c:f>
              <c:numCache>
                <c:ptCount val="13"/>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numCache>
            </c:numRef>
          </c:xVal>
          <c:yVal>
            <c:numRef>
              <c:f>'World Geothermal Capacity'!$C$6:$C$18</c:f>
              <c:numCache>
                <c:ptCount val="13"/>
                <c:pt idx="0">
                  <c:v>200</c:v>
                </c:pt>
                <c:pt idx="1">
                  <c:v>262</c:v>
                </c:pt>
                <c:pt idx="2">
                  <c:v>374</c:v>
                </c:pt>
                <c:pt idx="3">
                  <c:v>556</c:v>
                </c:pt>
                <c:pt idx="4">
                  <c:v>711</c:v>
                </c:pt>
                <c:pt idx="5">
                  <c:v>1300</c:v>
                </c:pt>
                <c:pt idx="6">
                  <c:v>3887</c:v>
                </c:pt>
                <c:pt idx="7">
                  <c:v>4764</c:v>
                </c:pt>
                <c:pt idx="8">
                  <c:v>5831.72</c:v>
                </c:pt>
                <c:pt idx="9">
                  <c:v>6866.78</c:v>
                </c:pt>
                <c:pt idx="10">
                  <c:v>7974.06</c:v>
                </c:pt>
                <c:pt idx="11">
                  <c:v>9064.1</c:v>
                </c:pt>
                <c:pt idx="12">
                  <c:v>10715</c:v>
                </c:pt>
              </c:numCache>
            </c:numRef>
          </c:yVal>
          <c:smooth val="1"/>
        </c:ser>
        <c:axId val="66439097"/>
        <c:axId val="61080962"/>
      </c:scatterChart>
      <c:valAx>
        <c:axId val="66439097"/>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Worldwatch; Bertani; GEA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080962"/>
        <c:crosses val="autoZero"/>
        <c:crossBetween val="midCat"/>
        <c:dispUnits/>
      </c:valAx>
      <c:valAx>
        <c:axId val="61080962"/>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43909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Hydroelectric Consumption, 1965-2009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Hydroelectric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Hydroelectric Consumption'!$B$6:$B$50</c:f>
              <c:numCache>
                <c:ptCount val="45"/>
                <c:pt idx="0">
                  <c:v>926.4671151504795</c:v>
                </c:pt>
                <c:pt idx="1">
                  <c:v>991.3959367141156</c:v>
                </c:pt>
                <c:pt idx="2">
                  <c:v>1015.2154698979534</c:v>
                </c:pt>
                <c:pt idx="3">
                  <c:v>1066.1815392312872</c:v>
                </c:pt>
                <c:pt idx="4">
                  <c:v>1129.878229005024</c:v>
                </c:pt>
                <c:pt idx="5">
                  <c:v>1179.36810876866</c:v>
                </c:pt>
                <c:pt idx="6">
                  <c:v>1229.7430005302763</c:v>
                </c:pt>
                <c:pt idx="7">
                  <c:v>1286.6977489929027</c:v>
                </c:pt>
                <c:pt idx="8">
                  <c:v>1299.3335504898726</c:v>
                </c:pt>
                <c:pt idx="9">
                  <c:v>1420.7463391504787</c:v>
                </c:pt>
                <c:pt idx="10">
                  <c:v>1439.6281385206446</c:v>
                </c:pt>
                <c:pt idx="11">
                  <c:v>1441.884556363069</c:v>
                </c:pt>
                <c:pt idx="12">
                  <c:v>1478.5253106196353</c:v>
                </c:pt>
                <c:pt idx="13">
                  <c:v>1590.0688578297356</c:v>
                </c:pt>
                <c:pt idx="14">
                  <c:v>1665.0024041718077</c:v>
                </c:pt>
                <c:pt idx="15">
                  <c:v>1698.1837592248028</c:v>
                </c:pt>
                <c:pt idx="16">
                  <c:v>1730.6350924131516</c:v>
                </c:pt>
                <c:pt idx="17">
                  <c:v>1800.1212688542598</c:v>
                </c:pt>
                <c:pt idx="18">
                  <c:v>1883.8792579153348</c:v>
                </c:pt>
                <c:pt idx="19">
                  <c:v>1947.2832983123958</c:v>
                </c:pt>
                <c:pt idx="20">
                  <c:v>1980.5995074818034</c:v>
                </c:pt>
                <c:pt idx="21">
                  <c:v>2006.2604760004206</c:v>
                </c:pt>
                <c:pt idx="22">
                  <c:v>2040.0318038387827</c:v>
                </c:pt>
                <c:pt idx="23">
                  <c:v>2093.561401447872</c:v>
                </c:pt>
                <c:pt idx="24">
                  <c:v>2087.7233692822692</c:v>
                </c:pt>
                <c:pt idx="25">
                  <c:v>2162.363853011811</c:v>
                </c:pt>
                <c:pt idx="26">
                  <c:v>2209.9802614619607</c:v>
                </c:pt>
                <c:pt idx="27">
                  <c:v>2212.643898892918</c:v>
                </c:pt>
                <c:pt idx="28">
                  <c:v>2344.479062738393</c:v>
                </c:pt>
                <c:pt idx="29">
                  <c:v>2357.3251735503795</c:v>
                </c:pt>
                <c:pt idx="30">
                  <c:v>2482.6078291397084</c:v>
                </c:pt>
                <c:pt idx="31">
                  <c:v>2517.840002192717</c:v>
                </c:pt>
                <c:pt idx="32">
                  <c:v>2559.596454761562</c:v>
                </c:pt>
                <c:pt idx="33">
                  <c:v>2595.8991070723287</c:v>
                </c:pt>
                <c:pt idx="34">
                  <c:v>2620.4069229726306</c:v>
                </c:pt>
                <c:pt idx="35">
                  <c:v>2652.108748393021</c:v>
                </c:pt>
                <c:pt idx="36">
                  <c:v>2589.3303796266355</c:v>
                </c:pt>
                <c:pt idx="37">
                  <c:v>2637.866736738382</c:v>
                </c:pt>
                <c:pt idx="38">
                  <c:v>2636.242433733822</c:v>
                </c:pt>
                <c:pt idx="39">
                  <c:v>2798.1084007524055</c:v>
                </c:pt>
                <c:pt idx="40">
                  <c:v>2910.1447770103046</c:v>
                </c:pt>
                <c:pt idx="41">
                  <c:v>3024.0547482248207</c:v>
                </c:pt>
                <c:pt idx="42">
                  <c:v>3077.266322006749</c:v>
                </c:pt>
                <c:pt idx="43">
                  <c:v>3232.403065103506</c:v>
                </c:pt>
                <c:pt idx="44">
                  <c:v>3271.6289540407815</c:v>
                </c:pt>
              </c:numCache>
            </c:numRef>
          </c:yVal>
          <c:smooth val="1"/>
        </c:ser>
        <c:axId val="12857747"/>
        <c:axId val="48610860"/>
      </c:scatterChart>
      <c:valAx>
        <c:axId val="12857747"/>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610860"/>
        <c:crosses val="autoZero"/>
        <c:crossBetween val="midCat"/>
        <c:dispUnits/>
      </c:valAx>
      <c:valAx>
        <c:axId val="48610860"/>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85774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Fuel Ethanol Production, 1975-2010</a:t>
            </a:r>
          </a:p>
        </c:rich>
      </c:tx>
      <c:layout/>
      <c:spPr>
        <a:noFill/>
        <a:ln>
          <a:noFill/>
        </a:ln>
      </c:spPr>
    </c:title>
    <c:plotArea>
      <c:layout/>
      <c:scatterChart>
        <c:scatterStyle val="smooth"/>
        <c:varyColors val="0"/>
        <c:ser>
          <c:idx val="0"/>
          <c:order val="0"/>
          <c:tx>
            <c:v>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Ethanol Production'!$A$6:$A$41</c:f>
              <c:numCache>
                <c:ptCount val="3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numCache>
            </c:numRef>
          </c:xVal>
          <c:yVal>
            <c:numRef>
              <c:f>'World Ethanol Production'!$C$6:$C$41</c:f>
              <c:numCache>
                <c:ptCount val="36"/>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4018.5852398120005</c:v>
                </c:pt>
                <c:pt idx="16">
                  <c:v>4325.288991023001</c:v>
                </c:pt>
                <c:pt idx="17">
                  <c:v>4196.1088580840005</c:v>
                </c:pt>
                <c:pt idx="18">
                  <c:v>4200.599782951001</c:v>
                </c:pt>
                <c:pt idx="19">
                  <c:v>4458.1675326760005</c:v>
                </c:pt>
                <c:pt idx="20">
                  <c:v>4774.645649774</c:v>
                </c:pt>
                <c:pt idx="21">
                  <c:v>4953.754300352</c:v>
                </c:pt>
                <c:pt idx="22">
                  <c:v>5420.017970367</c:v>
                </c:pt>
                <c:pt idx="23">
                  <c:v>5073.160067404</c:v>
                </c:pt>
                <c:pt idx="24">
                  <c:v>4971.71799982</c:v>
                </c:pt>
                <c:pt idx="25">
                  <c:v>4519.191276457001</c:v>
                </c:pt>
                <c:pt idx="26">
                  <c:v>4873.710168899001</c:v>
                </c:pt>
                <c:pt idx="27">
                  <c:v>5420.282142418</c:v>
                </c:pt>
                <c:pt idx="28">
                  <c:v>6430.211893391001</c:v>
                </c:pt>
                <c:pt idx="29">
                  <c:v>7531.281001959001</c:v>
                </c:pt>
                <c:pt idx="30">
                  <c:v>8275.717841677</c:v>
                </c:pt>
                <c:pt idx="31">
                  <c:v>10365.582937138</c:v>
                </c:pt>
                <c:pt idx="32">
                  <c:v>13089.72512705</c:v>
                </c:pt>
                <c:pt idx="33">
                  <c:v>17451.734033162</c:v>
                </c:pt>
                <c:pt idx="34">
                  <c:v>19238.593786126003</c:v>
                </c:pt>
                <c:pt idx="35">
                  <c:v>21926.280233</c:v>
                </c:pt>
              </c:numCache>
            </c:numRef>
          </c:yVal>
          <c:smooth val="1"/>
        </c:ser>
        <c:axId val="34844557"/>
        <c:axId val="45165558"/>
      </c:scatterChart>
      <c:valAx>
        <c:axId val="34844557"/>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165558"/>
        <c:crosses val="autoZero"/>
        <c:crossBetween val="midCat"/>
        <c:dispUnits/>
      </c:valAx>
      <c:valAx>
        <c:axId val="45165558"/>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84455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Biodiesel Production, 1991-2010</a:t>
            </a:r>
          </a:p>
        </c:rich>
      </c:tx>
      <c:layout/>
      <c:spPr>
        <a:noFill/>
        <a:ln>
          <a:noFill/>
        </a:ln>
      </c:spPr>
    </c:title>
    <c:plotArea>
      <c:layout/>
      <c:scatterChart>
        <c:scatterStyle val="smooth"/>
        <c:varyColors val="0"/>
        <c:ser>
          <c:idx val="0"/>
          <c:order val="0"/>
          <c:tx>
            <c:v>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Biodiesel Production'!$A$6:$A$25</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xVal>
          <c:yVal>
            <c:numRef>
              <c:f>'World Biodiesel Production'!$C$6:$C$25</c:f>
              <c:numCache>
                <c:ptCount val="20"/>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212.55229986028922</c:v>
                </c:pt>
                <c:pt idx="10">
                  <c:v>264.9733576143098</c:v>
                </c:pt>
                <c:pt idx="11">
                  <c:v>382.9796509490366</c:v>
                </c:pt>
                <c:pt idx="12">
                  <c:v>509.82640476032236</c:v>
                </c:pt>
                <c:pt idx="13">
                  <c:v>613.720502536523</c:v>
                </c:pt>
                <c:pt idx="14">
                  <c:v>1032.0725022380952</c:v>
                </c:pt>
                <c:pt idx="15">
                  <c:v>1778.9591763417545</c:v>
                </c:pt>
                <c:pt idx="16">
                  <c:v>2678.945610812322</c:v>
                </c:pt>
                <c:pt idx="17">
                  <c:v>4109.827979025783</c:v>
                </c:pt>
                <c:pt idx="18">
                  <c:v>4390.210677423217</c:v>
                </c:pt>
                <c:pt idx="19">
                  <c:v>5252.672660823464</c:v>
                </c:pt>
              </c:numCache>
            </c:numRef>
          </c:yVal>
          <c:smooth val="1"/>
        </c:ser>
        <c:axId val="3836839"/>
        <c:axId val="34531552"/>
      </c:scatterChart>
      <c:valAx>
        <c:axId val="3836839"/>
        <c:scaling>
          <c:orientation val="minMax"/>
        </c:scaling>
        <c:axPos val="b"/>
        <c:title>
          <c:tx>
            <c:rich>
              <a:bodyPr vert="horz" rot="0" anchor="ctr"/>
              <a:lstStyle/>
              <a:p>
                <a:pPr algn="ctr">
                  <a:defRPr/>
                </a:pPr>
                <a:r>
                  <a:rPr lang="en-US" cap="none" sz="1000" b="0" i="1"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531552"/>
        <c:crosses val="autoZero"/>
        <c:crossBetween val="midCat"/>
        <c:dispUnits/>
      </c:valAx>
      <c:valAx>
        <c:axId val="34531552"/>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3683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Natural Gas Consumption, 1965-2009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Natural Gas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Natural Gas Consumption'!$B$6:$B$50</c:f>
              <c:numCache>
                <c:ptCount val="45"/>
                <c:pt idx="0">
                  <c:v>593.748351945434</c:v>
                </c:pt>
                <c:pt idx="1">
                  <c:v>646.218209414973</c:v>
                </c:pt>
                <c:pt idx="2">
                  <c:v>692.403595037829</c:v>
                </c:pt>
                <c:pt idx="3">
                  <c:v>753.08917106388</c:v>
                </c:pt>
                <c:pt idx="4">
                  <c:v>827.049515621054</c:v>
                </c:pt>
                <c:pt idx="5">
                  <c:v>898.56041805208</c:v>
                </c:pt>
                <c:pt idx="6">
                  <c:v>959.234657336158</c:v>
                </c:pt>
                <c:pt idx="7">
                  <c:v>1006.72642590112</c:v>
                </c:pt>
                <c:pt idx="8">
                  <c:v>1052.40006385001</c:v>
                </c:pt>
                <c:pt idx="9">
                  <c:v>1077.66618600726</c:v>
                </c:pt>
                <c:pt idx="10">
                  <c:v>1072.14083471992</c:v>
                </c:pt>
                <c:pt idx="11">
                  <c:v>1134.51709228911</c:v>
                </c:pt>
                <c:pt idx="12">
                  <c:v>1167.88486283271</c:v>
                </c:pt>
                <c:pt idx="13">
                  <c:v>1213.7414243211</c:v>
                </c:pt>
                <c:pt idx="14">
                  <c:v>1288.78701568911</c:v>
                </c:pt>
                <c:pt idx="15">
                  <c:v>1296.75455303198</c:v>
                </c:pt>
                <c:pt idx="16">
                  <c:v>1309.42437603244</c:v>
                </c:pt>
                <c:pt idx="17">
                  <c:v>1312.34622559414</c:v>
                </c:pt>
                <c:pt idx="18">
                  <c:v>1328.79576231305</c:v>
                </c:pt>
                <c:pt idx="19">
                  <c:v>1439.79981550164</c:v>
                </c:pt>
                <c:pt idx="20">
                  <c:v>1488.11104024397</c:v>
                </c:pt>
                <c:pt idx="21">
                  <c:v>1503.38203243505</c:v>
                </c:pt>
                <c:pt idx="22">
                  <c:v>1579.3479018688</c:v>
                </c:pt>
                <c:pt idx="23">
                  <c:v>1654.66537407072</c:v>
                </c:pt>
                <c:pt idx="24">
                  <c:v>1728.97818410059</c:v>
                </c:pt>
                <c:pt idx="25">
                  <c:v>1769.30174378757</c:v>
                </c:pt>
                <c:pt idx="26">
                  <c:v>1806.90350806122</c:v>
                </c:pt>
                <c:pt idx="27">
                  <c:v>1817.25204229069</c:v>
                </c:pt>
                <c:pt idx="28">
                  <c:v>1853.00991105051</c:v>
                </c:pt>
                <c:pt idx="29">
                  <c:v>1863.24972477222</c:v>
                </c:pt>
                <c:pt idx="30">
                  <c:v>1924.07764411518</c:v>
                </c:pt>
                <c:pt idx="31">
                  <c:v>2021.12246264528</c:v>
                </c:pt>
                <c:pt idx="32">
                  <c:v>2016.01050027825</c:v>
                </c:pt>
                <c:pt idx="33">
                  <c:v>2049.01663018981</c:v>
                </c:pt>
                <c:pt idx="34">
                  <c:v>2095.46580817798</c:v>
                </c:pt>
                <c:pt idx="35">
                  <c:v>2175.45293327888</c:v>
                </c:pt>
                <c:pt idx="36">
                  <c:v>2216.89437276852</c:v>
                </c:pt>
                <c:pt idx="37">
                  <c:v>2272.20897252428</c:v>
                </c:pt>
                <c:pt idx="38">
                  <c:v>2348.37486051816</c:v>
                </c:pt>
                <c:pt idx="39">
                  <c:v>2419.97404848082</c:v>
                </c:pt>
                <c:pt idx="40">
                  <c:v>2498.323863168</c:v>
                </c:pt>
                <c:pt idx="41">
                  <c:v>2553.94759074394</c:v>
                </c:pt>
                <c:pt idx="42">
                  <c:v>2652.06063814937</c:v>
                </c:pt>
                <c:pt idx="43">
                  <c:v>2717.3066547668</c:v>
                </c:pt>
                <c:pt idx="44">
                  <c:v>2653.11016642188</c:v>
                </c:pt>
              </c:numCache>
            </c:numRef>
          </c:yVal>
          <c:smooth val="1"/>
        </c:ser>
        <c:axId val="42348513"/>
        <c:axId val="45592298"/>
      </c:scatterChart>
      <c:valAx>
        <c:axId val="42348513"/>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592298"/>
        <c:crosses val="autoZero"/>
        <c:crossBetween val="midCat"/>
        <c:dispUnits/>
      </c:valAx>
      <c:valAx>
        <c:axId val="45592298"/>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34851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1950-2009</a:t>
            </a:r>
          </a:p>
        </c:rich>
      </c:tx>
      <c:layout/>
      <c:spPr>
        <a:noFill/>
        <a:ln>
          <a:noFill/>
        </a:ln>
      </c:spPr>
    </c:title>
    <c:plotArea>
      <c:layout/>
      <c:scatterChart>
        <c:scatterStyle val="smooth"/>
        <c:varyColors val="0"/>
        <c:ser>
          <c:idx val="0"/>
          <c:order val="0"/>
          <c:tx>
            <c:v>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'World Oil Production'!$C$6:$C$65</c:f>
              <c:numCache>
                <c:ptCount val="60"/>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74.82034812061423</c:v>
                </c:pt>
                <c:pt idx="51">
                  <c:v>74.81275507739177</c:v>
                </c:pt>
                <c:pt idx="52">
                  <c:v>74.53300839574597</c:v>
                </c:pt>
                <c:pt idx="53">
                  <c:v>76.91597646626263</c:v>
                </c:pt>
                <c:pt idx="54">
                  <c:v>80.37101795833355</c:v>
                </c:pt>
                <c:pt idx="55">
                  <c:v>81.260774219637</c:v>
                </c:pt>
                <c:pt idx="56">
                  <c:v>81.55731416179529</c:v>
                </c:pt>
                <c:pt idx="57">
                  <c:v>81.44557624968158</c:v>
                </c:pt>
                <c:pt idx="58">
                  <c:v>81.99470917140421</c:v>
                </c:pt>
                <c:pt idx="59">
                  <c:v>79.94793376615671</c:v>
                </c:pt>
              </c:numCache>
            </c:numRef>
          </c:yVal>
          <c:smooth val="1"/>
        </c:ser>
        <c:axId val="7677499"/>
        <c:axId val="1988628"/>
      </c:scatterChart>
      <c:valAx>
        <c:axId val="7677499"/>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88628"/>
        <c:crosses val="autoZero"/>
        <c:crossBetween val="midCat"/>
        <c:dispUnits/>
      </c:valAx>
      <c:valAx>
        <c:axId val="1988628"/>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767749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Coal Consumption, 1980-2009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Consumption'!$L$6:$L$35</c:f>
              <c:numCache>
                <c:ptCount val="30"/>
                <c:pt idx="0">
                  <c:v>71.42673887571948</c:v>
                </c:pt>
                <c:pt idx="1">
                  <c:v>72.36864930505087</c:v>
                </c:pt>
                <c:pt idx="2">
                  <c:v>73.487607381139</c:v>
                </c:pt>
                <c:pt idx="3">
                  <c:v>75.29019766842183</c:v>
                </c:pt>
                <c:pt idx="4">
                  <c:v>78.93159151289883</c:v>
                </c:pt>
                <c:pt idx="5">
                  <c:v>82.17723744029807</c:v>
                </c:pt>
                <c:pt idx="6">
                  <c:v>83.67621292408064</c:v>
                </c:pt>
                <c:pt idx="7">
                  <c:v>86.6815232577185</c:v>
                </c:pt>
                <c:pt idx="8">
                  <c:v>89.25176595370823</c:v>
                </c:pt>
                <c:pt idx="9">
                  <c:v>89.95959786873948</c:v>
                </c:pt>
                <c:pt idx="10">
                  <c:v>88.65205495627448</c:v>
                </c:pt>
                <c:pt idx="11">
                  <c:v>87.60434197103538</c:v>
                </c:pt>
                <c:pt idx="12">
                  <c:v>86.84845321918077</c:v>
                </c:pt>
                <c:pt idx="13">
                  <c:v>87.39399697092341</c:v>
                </c:pt>
                <c:pt idx="14">
                  <c:v>87.86086145210908</c:v>
                </c:pt>
                <c:pt idx="15">
                  <c:v>89.97795757312147</c:v>
                </c:pt>
                <c:pt idx="16">
                  <c:v>92.69779156780584</c:v>
                </c:pt>
                <c:pt idx="17">
                  <c:v>91.89296472678956</c:v>
                </c:pt>
                <c:pt idx="18">
                  <c:v>89.71462863231913</c:v>
                </c:pt>
                <c:pt idx="19">
                  <c:v>89.24518338787689</c:v>
                </c:pt>
                <c:pt idx="20">
                  <c:v>92.76499286550028</c:v>
                </c:pt>
                <c:pt idx="21">
                  <c:v>93.20307391789937</c:v>
                </c:pt>
                <c:pt idx="22">
                  <c:v>95.36426327753404</c:v>
                </c:pt>
                <c:pt idx="23">
                  <c:v>102.97915704921805</c:v>
                </c:pt>
                <c:pt idx="24">
                  <c:v>109.68262203189109</c:v>
                </c:pt>
                <c:pt idx="25">
                  <c:v>115.23856876609577</c:v>
                </c:pt>
                <c:pt idx="26">
                  <c:v>120.60246928359447</c:v>
                </c:pt>
                <c:pt idx="27">
                  <c:v>126.354656903381</c:v>
                </c:pt>
                <c:pt idx="28">
                  <c:v>130.41662884335454</c:v>
                </c:pt>
                <c:pt idx="29">
                  <c:v>130.09374769355867</c:v>
                </c:pt>
              </c:numCache>
            </c:numRef>
          </c:yVal>
          <c:smooth val="1"/>
        </c:ser>
        <c:axId val="17897653"/>
        <c:axId val="26861150"/>
      </c:scatterChart>
      <c:valAx>
        <c:axId val="17897653"/>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861150"/>
        <c:crosses val="autoZero"/>
        <c:crossBetween val="midCat"/>
        <c:dispUnits/>
      </c:valAx>
      <c:valAx>
        <c:axId val="26861150"/>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789765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Selected Countries, 1980-2009</a:t>
            </a:r>
          </a:p>
        </c:rich>
      </c:tx>
      <c:layout/>
      <c:spPr>
        <a:noFill/>
        <a:ln>
          <a:noFill/>
        </a:ln>
      </c:spPr>
    </c:title>
    <c:plotArea>
      <c:layout/>
      <c:scatterChart>
        <c:scatterStyle val="line"/>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Consumption'!$B$6:$B$35</c:f>
              <c:numCache>
                <c:ptCount val="30"/>
                <c:pt idx="0">
                  <c:v>12.10770197222985</c:v>
                </c:pt>
                <c:pt idx="1">
                  <c:v>12.063693301599999</c:v>
                </c:pt>
                <c:pt idx="2">
                  <c:v>12.8130708815586</c:v>
                </c:pt>
                <c:pt idx="3">
                  <c:v>13.47605813152515</c:v>
                </c:pt>
                <c:pt idx="4">
                  <c:v>14.9673925327338</c:v>
                </c:pt>
                <c:pt idx="5">
                  <c:v>16.2992401465111</c:v>
                </c:pt>
                <c:pt idx="6">
                  <c:v>17.3575911345166</c:v>
                </c:pt>
                <c:pt idx="7">
                  <c:v>18.52439631263155</c:v>
                </c:pt>
                <c:pt idx="8">
                  <c:v>19.83481499751785</c:v>
                </c:pt>
                <c:pt idx="9">
                  <c:v>20.633201331514197</c:v>
                </c:pt>
                <c:pt idx="10">
                  <c:v>21.027295207100344</c:v>
                </c:pt>
                <c:pt idx="11">
                  <c:v>22.042153406097448</c:v>
                </c:pt>
                <c:pt idx="12">
                  <c:v>22.75835582947665</c:v>
                </c:pt>
                <c:pt idx="13">
                  <c:v>24.22988831306195</c:v>
                </c:pt>
                <c:pt idx="14">
                  <c:v>25.7215401798838</c:v>
                </c:pt>
                <c:pt idx="15">
                  <c:v>27.562126438814097</c:v>
                </c:pt>
                <c:pt idx="16">
                  <c:v>28.942982806629146</c:v>
                </c:pt>
                <c:pt idx="17">
                  <c:v>27.78486824967555</c:v>
                </c:pt>
                <c:pt idx="18">
                  <c:v>25.86920137322345</c:v>
                </c:pt>
                <c:pt idx="19">
                  <c:v>26.04047407154485</c:v>
                </c:pt>
                <c:pt idx="20">
                  <c:v>26.48636472386707</c:v>
                </c:pt>
                <c:pt idx="21">
                  <c:v>27.035588369759413</c:v>
                </c:pt>
                <c:pt idx="22">
                  <c:v>28.325329844643562</c:v>
                </c:pt>
                <c:pt idx="23">
                  <c:v>33.8526764130588</c:v>
                </c:pt>
                <c:pt idx="24">
                  <c:v>39.01047423755486</c:v>
                </c:pt>
                <c:pt idx="25">
                  <c:v>43.670218357041385</c:v>
                </c:pt>
                <c:pt idx="26">
                  <c:v>48.21333096747046</c:v>
                </c:pt>
                <c:pt idx="27">
                  <c:v>52.127756797728516</c:v>
                </c:pt>
                <c:pt idx="28">
                  <c:v>55.7976251563861</c:v>
                </c:pt>
                <c:pt idx="29">
                  <c:v>61.00953359145409</c:v>
                </c:pt>
              </c:numCache>
            </c:numRef>
          </c:yVal>
          <c:smooth val="0"/>
        </c:ser>
        <c:ser>
          <c:idx val="1"/>
          <c:order val="1"/>
          <c:tx>
            <c:v>United States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Consumption'!$C$6:$C$35</c:f>
              <c:numCache>
                <c:ptCount val="30"/>
                <c:pt idx="0">
                  <c:v>15.422807339659654</c:v>
                </c:pt>
                <c:pt idx="1">
                  <c:v>15.907524202834393</c:v>
                </c:pt>
                <c:pt idx="2">
                  <c:v>15.321579157811046</c:v>
                </c:pt>
                <c:pt idx="3">
                  <c:v>15.894439583445159</c:v>
                </c:pt>
                <c:pt idx="4">
                  <c:v>17.070619600523603</c:v>
                </c:pt>
                <c:pt idx="5">
                  <c:v>17.47842520666294</c:v>
                </c:pt>
                <c:pt idx="6">
                  <c:v>17.260402624140138</c:v>
                </c:pt>
                <c:pt idx="7">
                  <c:v>18.00844820249494</c:v>
                </c:pt>
                <c:pt idx="8">
                  <c:v>18.8463098057595</c:v>
                </c:pt>
                <c:pt idx="9">
                  <c:v>19.069759821952154</c:v>
                </c:pt>
                <c:pt idx="10">
                  <c:v>19.172632270704078</c:v>
                </c:pt>
                <c:pt idx="11">
                  <c:v>18.991667468686742</c:v>
                </c:pt>
                <c:pt idx="12">
                  <c:v>19.122468613079356</c:v>
                </c:pt>
                <c:pt idx="13">
                  <c:v>19.835145027112816</c:v>
                </c:pt>
                <c:pt idx="14">
                  <c:v>19.90945979905291</c:v>
                </c:pt>
                <c:pt idx="15">
                  <c:v>20.088728713840148</c:v>
                </c:pt>
                <c:pt idx="16">
                  <c:v>21.001916336278548</c:v>
                </c:pt>
                <c:pt idx="17">
                  <c:v>21.44539852432929</c:v>
                </c:pt>
                <c:pt idx="18">
                  <c:v>21.655744717946387</c:v>
                </c:pt>
                <c:pt idx="19">
                  <c:v>21.62255022558326</c:v>
                </c:pt>
                <c:pt idx="20">
                  <c:v>22.57952750590476</c:v>
                </c:pt>
                <c:pt idx="21">
                  <c:v>21.914274904832755</c:v>
                </c:pt>
                <c:pt idx="22">
                  <c:v>21.903994995268732</c:v>
                </c:pt>
                <c:pt idx="23">
                  <c:v>22.320928089028072</c:v>
                </c:pt>
                <c:pt idx="24">
                  <c:v>22.466200811735174</c:v>
                </c:pt>
                <c:pt idx="25">
                  <c:v>22.786383358492117</c:v>
                </c:pt>
                <c:pt idx="26">
                  <c:v>22.447163396144607</c:v>
                </c:pt>
                <c:pt idx="27">
                  <c:v>22.74945858068938</c:v>
                </c:pt>
                <c:pt idx="28">
                  <c:v>22.3851846266919</c:v>
                </c:pt>
                <c:pt idx="29">
                  <c:v>19.761373641088223</c:v>
                </c:pt>
              </c:numCache>
            </c:numRef>
          </c:yVal>
          <c:smooth val="0"/>
        </c:ser>
        <c:ser>
          <c:idx val="2"/>
          <c:order val="2"/>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Consumption'!$D$6:$D$35</c:f>
              <c:numCache>
                <c:ptCount val="30"/>
                <c:pt idx="0">
                  <c:v>2.25052882278209</c:v>
                </c:pt>
                <c:pt idx="1">
                  <c:v>2.509927451396819</c:v>
                </c:pt>
                <c:pt idx="2">
                  <c:v>2.502514091224384</c:v>
                </c:pt>
                <c:pt idx="3">
                  <c:v>2.625393824351622</c:v>
                </c:pt>
                <c:pt idx="4">
                  <c:v>2.7563358522858925</c:v>
                </c:pt>
                <c:pt idx="5">
                  <c:v>2.878774864569271</c:v>
                </c:pt>
                <c:pt idx="6">
                  <c:v>3.0957043899821697</c:v>
                </c:pt>
                <c:pt idx="7">
                  <c:v>3.409640770897282</c:v>
                </c:pt>
                <c:pt idx="8">
                  <c:v>3.637231247561424</c:v>
                </c:pt>
                <c:pt idx="9">
                  <c:v>3.9665384249607962</c:v>
                </c:pt>
                <c:pt idx="10">
                  <c:v>3.78805959055865</c:v>
                </c:pt>
                <c:pt idx="11">
                  <c:v>4.0381929908871514</c:v>
                </c:pt>
                <c:pt idx="12">
                  <c:v>4.294451029890535</c:v>
                </c:pt>
                <c:pt idx="13">
                  <c:v>4.464650103159615</c:v>
                </c:pt>
                <c:pt idx="14">
                  <c:v>4.596467921100028</c:v>
                </c:pt>
                <c:pt idx="15">
                  <c:v>4.9585321988987285</c:v>
                </c:pt>
                <c:pt idx="16">
                  <c:v>5.33322002060791</c:v>
                </c:pt>
                <c:pt idx="17">
                  <c:v>5.392901036006204</c:v>
                </c:pt>
                <c:pt idx="18">
                  <c:v>5.399476828238661</c:v>
                </c:pt>
                <c:pt idx="19">
                  <c:v>5.387079351591343</c:v>
                </c:pt>
                <c:pt idx="20">
                  <c:v>5.724032567647703</c:v>
                </c:pt>
                <c:pt idx="21">
                  <c:v>5.761573241494059</c:v>
                </c:pt>
                <c:pt idx="22">
                  <c:v>6.025796597496282</c:v>
                </c:pt>
                <c:pt idx="23">
                  <c:v>6.222399488199534</c:v>
                </c:pt>
                <c:pt idx="24">
                  <c:v>6.835767092985493</c:v>
                </c:pt>
                <c:pt idx="25">
                  <c:v>7.319079091766712</c:v>
                </c:pt>
                <c:pt idx="26">
                  <c:v>7.7557940497565685</c:v>
                </c:pt>
                <c:pt idx="27">
                  <c:v>8.344239555476141</c:v>
                </c:pt>
                <c:pt idx="28">
                  <c:v>9.161451903118078</c:v>
                </c:pt>
                <c:pt idx="29">
                  <c:v>9.754943630230668</c:v>
                </c:pt>
              </c:numCache>
            </c:numRef>
          </c:yVal>
          <c:smooth val="0"/>
        </c:ser>
        <c:ser>
          <c:idx val="4"/>
          <c:order val="3"/>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Consumption'!$H$6:$H$35</c:f>
              <c:numCache>
                <c:ptCount val="30"/>
                <c:pt idx="0">
                  <c:v>5.5377907902575</c:v>
                </c:pt>
                <c:pt idx="1">
                  <c:v>5.605926847490549</c:v>
                </c:pt>
                <c:pt idx="2">
                  <c:v>5.559814967173249</c:v>
                </c:pt>
                <c:pt idx="3">
                  <c:v>5.5955695318598995</c:v>
                </c:pt>
                <c:pt idx="4">
                  <c:v>5.8497801216297995</c:v>
                </c:pt>
                <c:pt idx="5">
                  <c:v>5.85918504042085</c:v>
                </c:pt>
                <c:pt idx="6">
                  <c:v>5.69211876147435</c:v>
                </c:pt>
                <c:pt idx="7">
                  <c:v>5.607117343540049</c:v>
                </c:pt>
                <c:pt idx="8">
                  <c:v>5.5600927495848</c:v>
                </c:pt>
                <c:pt idx="9">
                  <c:v>5.485210548071249</c:v>
                </c:pt>
                <c:pt idx="10">
                  <c:v>5.142149269807</c:v>
                </c:pt>
                <c:pt idx="11">
                  <c:v>4.4950749837021</c:v>
                </c:pt>
                <c:pt idx="12">
                  <c:v>4.1417357562105</c:v>
                </c:pt>
                <c:pt idx="13">
                  <c:v>3.8861759375845</c:v>
                </c:pt>
                <c:pt idx="14">
                  <c:v>3.7917299176574994</c:v>
                </c:pt>
                <c:pt idx="15">
                  <c:v>3.5945044054569997</c:v>
                </c:pt>
                <c:pt idx="16">
                  <c:v>3.5667261643019996</c:v>
                </c:pt>
                <c:pt idx="17">
                  <c:v>3.4445019032199995</c:v>
                </c:pt>
                <c:pt idx="18">
                  <c:v>3.3639450038704997</c:v>
                </c:pt>
                <c:pt idx="19">
                  <c:v>3.1833864363629996</c:v>
                </c:pt>
                <c:pt idx="20">
                  <c:v>3.3688260376734496</c:v>
                </c:pt>
                <c:pt idx="21">
                  <c:v>3.37168322819225</c:v>
                </c:pt>
                <c:pt idx="22">
                  <c:v>3.35842903884115</c:v>
                </c:pt>
                <c:pt idx="23">
                  <c:v>3.45977993585525</c:v>
                </c:pt>
                <c:pt idx="24">
                  <c:v>3.38779460806215</c:v>
                </c:pt>
                <c:pt idx="25">
                  <c:v>3.2595426214376144</c:v>
                </c:pt>
                <c:pt idx="26">
                  <c:v>3.3145160067366493</c:v>
                </c:pt>
                <c:pt idx="27">
                  <c:v>3.3998195356489447</c:v>
                </c:pt>
                <c:pt idx="28">
                  <c:v>3.1789781774648898</c:v>
                </c:pt>
                <c:pt idx="29">
                  <c:v>2.8178599050695046</c:v>
                </c:pt>
              </c:numCache>
            </c:numRef>
          </c:yVal>
          <c:smooth val="0"/>
        </c:ser>
        <c:axId val="40423759"/>
        <c:axId val="28269512"/>
      </c:scatterChart>
      <c:valAx>
        <c:axId val="40423759"/>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269512"/>
        <c:crosses val="autoZero"/>
        <c:crossBetween val="midCat"/>
        <c:dispUnits/>
      </c:valAx>
      <c:valAx>
        <c:axId val="28269512"/>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042375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29081621"/>
        <c:axId val="60407998"/>
      </c:areaChart>
      <c:catAx>
        <c:axId val="2908162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407998"/>
        <c:crosses val="autoZero"/>
        <c:auto val="1"/>
        <c:lblOffset val="100"/>
        <c:noMultiLvlLbl val="0"/>
      </c:catAx>
      <c:valAx>
        <c:axId val="60407998"/>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081621"/>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Nuclear Electricity-Generating Capacity, 1970-2010</a:t>
            </a:r>
          </a:p>
        </c:rich>
      </c:tx>
      <c:layout/>
      <c:spPr>
        <a:noFill/>
        <a:ln>
          <a:noFill/>
        </a:ln>
      </c:spPr>
    </c:title>
    <c:plotArea>
      <c:layout/>
      <c:scatterChart>
        <c:scatterStyle val="smooth"/>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Capacity'!$A$6:$A$46</c:f>
              <c:numCach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'World Nuclear Capacity'!$C$6:$C$46</c:f>
              <c:numCache>
                <c:ptCount val="41"/>
                <c:pt idx="0">
                  <c:v>16</c:v>
                </c:pt>
                <c:pt idx="1">
                  <c:v>24</c:v>
                </c:pt>
                <c:pt idx="2">
                  <c:v>32</c:v>
                </c:pt>
                <c:pt idx="3">
                  <c:v>45</c:v>
                </c:pt>
                <c:pt idx="4">
                  <c:v>61</c:v>
                </c:pt>
                <c:pt idx="5">
                  <c:v>71</c:v>
                </c:pt>
                <c:pt idx="6">
                  <c:v>85</c:v>
                </c:pt>
                <c:pt idx="7">
                  <c:v>99</c:v>
                </c:pt>
                <c:pt idx="8">
                  <c:v>114</c:v>
                </c:pt>
                <c:pt idx="9">
                  <c:v>121</c:v>
                </c:pt>
                <c:pt idx="10">
                  <c:v>135</c:v>
                </c:pt>
                <c:pt idx="11">
                  <c:v>155</c:v>
                </c:pt>
                <c:pt idx="12">
                  <c:v>170</c:v>
                </c:pt>
                <c:pt idx="13">
                  <c:v>189</c:v>
                </c:pt>
                <c:pt idx="14">
                  <c:v>219</c:v>
                </c:pt>
                <c:pt idx="15">
                  <c:v>250</c:v>
                </c:pt>
                <c:pt idx="16">
                  <c:v>276</c:v>
                </c:pt>
                <c:pt idx="17">
                  <c:v>297</c:v>
                </c:pt>
                <c:pt idx="18">
                  <c:v>310</c:v>
                </c:pt>
                <c:pt idx="19">
                  <c:v>320</c:v>
                </c:pt>
                <c:pt idx="20">
                  <c:v>328</c:v>
                </c:pt>
                <c:pt idx="21">
                  <c:v>325</c:v>
                </c:pt>
                <c:pt idx="22">
                  <c:v>327</c:v>
                </c:pt>
                <c:pt idx="23">
                  <c:v>336</c:v>
                </c:pt>
                <c:pt idx="24">
                  <c:v>338</c:v>
                </c:pt>
                <c:pt idx="25">
                  <c:v>340</c:v>
                </c:pt>
                <c:pt idx="26">
                  <c:v>343</c:v>
                </c:pt>
                <c:pt idx="27">
                  <c:v>343</c:v>
                </c:pt>
                <c:pt idx="28">
                  <c:v>343</c:v>
                </c:pt>
                <c:pt idx="29">
                  <c:v>346</c:v>
                </c:pt>
                <c:pt idx="30">
                  <c:v>349</c:v>
                </c:pt>
                <c:pt idx="31">
                  <c:v>352</c:v>
                </c:pt>
                <c:pt idx="32">
                  <c:v>357</c:v>
                </c:pt>
                <c:pt idx="33">
                  <c:v>358</c:v>
                </c:pt>
                <c:pt idx="34">
                  <c:v>366</c:v>
                </c:pt>
                <c:pt idx="35">
                  <c:v>369</c:v>
                </c:pt>
                <c:pt idx="36">
                  <c:v>369</c:v>
                </c:pt>
                <c:pt idx="37">
                  <c:v>372</c:v>
                </c:pt>
                <c:pt idx="38">
                  <c:v>372</c:v>
                </c:pt>
                <c:pt idx="39">
                  <c:v>373</c:v>
                </c:pt>
                <c:pt idx="40">
                  <c:v>376</c:v>
                </c:pt>
              </c:numCache>
            </c:numRef>
          </c:yVal>
          <c:smooth val="1"/>
        </c:ser>
        <c:axId val="53099017"/>
        <c:axId val="8129106"/>
      </c:scatterChart>
      <c:valAx>
        <c:axId val="53099017"/>
        <c:scaling>
          <c:orientation val="minMax"/>
          <c:min val="1970"/>
        </c:scaling>
        <c:axPos val="b"/>
        <c:title>
          <c:tx>
            <c:rich>
              <a:bodyPr vert="horz" rot="0" anchor="ctr"/>
              <a:lstStyle/>
              <a:p>
                <a:pPr algn="ctr">
                  <a:defRPr/>
                </a:pPr>
                <a:r>
                  <a:rPr lang="en-US" cap="none" sz="1000" b="0" i="1" u="none" baseline="0">
                    <a:latin typeface="Arial"/>
                    <a:ea typeface="Arial"/>
                    <a:cs typeface="Arial"/>
                  </a:rPr>
                  <a:t>Source: Worldwatch; IAEA; WNA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129106"/>
        <c:crosses val="autoZero"/>
        <c:crossBetween val="midCat"/>
        <c:dispUnits/>
      </c:valAx>
      <c:valAx>
        <c:axId val="8129106"/>
        <c:scaling>
          <c:orientation val="minMax"/>
        </c:scaling>
        <c:axPos val="l"/>
        <c:title>
          <c:tx>
            <c:rich>
              <a:bodyPr vert="horz" rot="-5400000" anchor="ctr"/>
              <a:lstStyle/>
              <a:p>
                <a:pPr algn="ctr">
                  <a:defRPr/>
                </a:pPr>
                <a:r>
                  <a:rPr lang="en-US" cap="none" sz="1200" b="0" i="0" u="none" baseline="0">
                    <a:latin typeface="Arial"/>
                    <a:ea typeface="Arial"/>
                    <a:cs typeface="Arial"/>
                  </a:rPr>
                  <a:t>Gigawatts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09901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Nuclear Energy Consumption, 1965-2009</a:t>
            </a:r>
          </a:p>
        </c:rich>
      </c:tx>
      <c:layout/>
      <c:spPr>
        <a:noFill/>
        <a:ln>
          <a:noFill/>
        </a:ln>
      </c:spPr>
    </c:title>
    <c:plotArea>
      <c:layout/>
      <c:scatterChart>
        <c:scatterStyle val="line"/>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Nuclear Consumption'!$B$6:$B$50</c:f>
              <c:numCache>
                <c:ptCount val="45"/>
                <c:pt idx="0">
                  <c:v>25.65921268421054</c:v>
                </c:pt>
                <c:pt idx="1">
                  <c:v>34.39520551578953</c:v>
                </c:pt>
                <c:pt idx="2">
                  <c:v>42.219856736842154</c:v>
                </c:pt>
                <c:pt idx="3">
                  <c:v>51.59195442105255</c:v>
                </c:pt>
                <c:pt idx="4">
                  <c:v>62.859029031579276</c:v>
                </c:pt>
                <c:pt idx="5">
                  <c:v>77.32345714736837</c:v>
                </c:pt>
                <c:pt idx="6">
                  <c:v>109.9724015157896</c:v>
                </c:pt>
                <c:pt idx="7">
                  <c:v>150.8324671368425</c:v>
                </c:pt>
                <c:pt idx="8">
                  <c:v>202.60467497894808</c:v>
                </c:pt>
                <c:pt idx="9">
                  <c:v>263.34449224210607</c:v>
                </c:pt>
                <c:pt idx="10">
                  <c:v>364.3396587263171</c:v>
                </c:pt>
                <c:pt idx="11">
                  <c:v>433.37947826315917</c:v>
                </c:pt>
                <c:pt idx="12">
                  <c:v>535.4871418210538</c:v>
                </c:pt>
                <c:pt idx="13">
                  <c:v>619.3782373157899</c:v>
                </c:pt>
                <c:pt idx="14">
                  <c:v>639.6900673263166</c:v>
                </c:pt>
                <c:pt idx="15">
                  <c:v>711.4168131789517</c:v>
                </c:pt>
                <c:pt idx="16">
                  <c:v>836.0605833578984</c:v>
                </c:pt>
                <c:pt idx="17">
                  <c:v>916.7827936736865</c:v>
                </c:pt>
                <c:pt idx="18">
                  <c:v>1029.55333641053</c:v>
                </c:pt>
                <c:pt idx="19">
                  <c:v>1244.7075093368444</c:v>
                </c:pt>
                <c:pt idx="20">
                  <c:v>1481.9669573578965</c:v>
                </c:pt>
                <c:pt idx="21">
                  <c:v>1596.6114000842156</c:v>
                </c:pt>
                <c:pt idx="22">
                  <c:v>1736.33432834737</c:v>
                </c:pt>
                <c:pt idx="23">
                  <c:v>1893.1944214526372</c:v>
                </c:pt>
                <c:pt idx="24">
                  <c:v>1946.7609883789519</c:v>
                </c:pt>
                <c:pt idx="25">
                  <c:v>2002.3510008947405</c:v>
                </c:pt>
                <c:pt idx="26">
                  <c:v>2096.8391985263197</c:v>
                </c:pt>
                <c:pt idx="27">
                  <c:v>2113.957615357902</c:v>
                </c:pt>
                <c:pt idx="28">
                  <c:v>2186.9228426736904</c:v>
                </c:pt>
                <c:pt idx="29">
                  <c:v>2227.534740747376</c:v>
                </c:pt>
                <c:pt idx="30">
                  <c:v>2324.187440052636</c:v>
                </c:pt>
                <c:pt idx="31">
                  <c:v>2407.8755466547445</c:v>
                </c:pt>
                <c:pt idx="32">
                  <c:v>2391.4403303578983</c:v>
                </c:pt>
                <c:pt idx="33">
                  <c:v>2431.0656676389553</c:v>
                </c:pt>
                <c:pt idx="34">
                  <c:v>2523.977088894744</c:v>
                </c:pt>
                <c:pt idx="35">
                  <c:v>2582.412366077901</c:v>
                </c:pt>
                <c:pt idx="36">
                  <c:v>2654.935291778954</c:v>
                </c:pt>
                <c:pt idx="37">
                  <c:v>2699.1785702710063</c:v>
                </c:pt>
                <c:pt idx="38">
                  <c:v>2645.2099592873224</c:v>
                </c:pt>
                <c:pt idx="39">
                  <c:v>2763.07519557806</c:v>
                </c:pt>
                <c:pt idx="40">
                  <c:v>2770.0611350871086</c:v>
                </c:pt>
                <c:pt idx="41">
                  <c:v>2805.9149339495307</c:v>
                </c:pt>
                <c:pt idx="42">
                  <c:v>2749.8938613357927</c:v>
                </c:pt>
                <c:pt idx="43">
                  <c:v>2740.886906608112</c:v>
                </c:pt>
                <c:pt idx="44">
                  <c:v>2698.2402139586366</c:v>
                </c:pt>
              </c:numCache>
            </c:numRef>
          </c:yVal>
          <c:smooth val="0"/>
        </c:ser>
        <c:axId val="6053091"/>
        <c:axId val="54477820"/>
      </c:scatterChart>
      <c:valAx>
        <c:axId val="6053091"/>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477820"/>
        <c:crosses val="autoZero"/>
        <c:crossBetween val="midCat"/>
        <c:dispUnits/>
        <c:majorUnit val="5"/>
      </c:valAx>
      <c:valAx>
        <c:axId val="54477820"/>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5309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Generation by Energy Source in 2008 and 
in the Plan B Economy of 2020</a:t>
            </a:r>
          </a:p>
        </c:rich>
      </c:tx>
      <c:layout/>
      <c:spPr>
        <a:noFill/>
        <a:ln>
          <a:noFill/>
        </a:ln>
      </c:spPr>
    </c:title>
    <c:plotArea>
      <c:layout>
        <c:manualLayout>
          <c:xMode val="edge"/>
          <c:yMode val="edge"/>
          <c:x val="0.07675"/>
          <c:y val="0.125"/>
          <c:w val="0.85225"/>
          <c:h val="0.433"/>
        </c:manualLayout>
      </c:layout>
      <c:barChart>
        <c:barDir val="col"/>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val>
            <c:numLit>
              <c:ptCount val="2"/>
              <c:pt idx="0">
                <c:v>40.231335751812466</c:v>
              </c:pt>
              <c:pt idx="1">
                <c:v>0</c:v>
              </c:pt>
            </c:numLit>
          </c:val>
        </c:ser>
        <c:ser>
          <c:idx val="1"/>
          <c:order val="1"/>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val>
            <c:numLit>
              <c:ptCount val="2"/>
              <c:pt idx="0">
                <c:v>5.195580571558398</c:v>
              </c:pt>
              <c:pt idx="1">
                <c:v>0</c:v>
              </c:pt>
            </c:numLit>
          </c:val>
        </c:ser>
        <c:ser>
          <c:idx val="2"/>
          <c:order val="2"/>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val>
            <c:numLit>
              <c:ptCount val="2"/>
              <c:pt idx="0">
                <c:v>19.132048569057115</c:v>
              </c:pt>
              <c:pt idx="1">
                <c:v>4.239009491229102</c:v>
              </c:pt>
            </c:numLit>
          </c:val>
        </c:ser>
        <c:ser>
          <c:idx val="3"/>
          <c:order val="3"/>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c:spPr>
          </c:dPt>
          <c:dPt>
            <c:idx val="1"/>
            <c:invertIfNegative val="0"/>
            <c:spPr>
              <a:solidFill>
                <a:srgbClr val="FFFF99"/>
              </a:solidFill>
            </c:spPr>
          </c:dPt>
          <c:val>
            <c:numLit>
              <c:ptCount val="2"/>
              <c:pt idx="0">
                <c:v>13.725185633942838</c:v>
              </c:pt>
              <c:pt idx="1">
                <c:v>10.136776860940957</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Pt>
            <c:idx val="1"/>
            <c:invertIfNegative val="0"/>
            <c:spPr>
              <a:solidFill>
                <a:srgbClr val="3366FF"/>
              </a:solidFill>
            </c:spPr>
          </c:dPt>
          <c:val>
            <c:numLit>
              <c:ptCount val="2"/>
              <c:pt idx="0">
                <c:v>17.600399811913455</c:v>
              </c:pt>
              <c:pt idx="1">
                <c:v>18.491483273130704</c:v>
              </c:pt>
            </c:numLit>
          </c:val>
        </c:ser>
        <c:ser>
          <c:idx val="5"/>
          <c:order val="5"/>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c:spPr>
          </c:dPt>
          <c:dPt>
            <c:idx val="1"/>
            <c:invertIfNegative val="0"/>
            <c:spPr>
              <a:solidFill>
                <a:srgbClr val="99CC00"/>
              </a:solidFill>
            </c:spPr>
          </c:dPt>
          <c:val>
            <c:numLit>
              <c:ptCount val="2"/>
              <c:pt idx="0">
                <c:v>4.115449661715722</c:v>
              </c:pt>
              <c:pt idx="1">
                <c:v>44.62499734088857</c:v>
              </c:pt>
            </c:numLit>
          </c:val>
        </c:ser>
        <c:ser>
          <c:idx val="6"/>
          <c:order val="6"/>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11.971275328323095</c:v>
              </c:pt>
            </c:numLit>
          </c:val>
        </c:ser>
        <c:ser>
          <c:idx val="7"/>
          <c:order val="7"/>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5.578124667611071</c:v>
              </c:pt>
            </c:numLit>
          </c:val>
        </c:ser>
        <c:ser>
          <c:idx val="8"/>
          <c:order val="8"/>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4.958333037876509</c:v>
              </c:pt>
            </c:numLit>
          </c:val>
        </c:ser>
        <c:overlap val="100"/>
        <c:axId val="6801071"/>
        <c:axId val="61209640"/>
      </c:barChart>
      <c:catAx>
        <c:axId val="6801071"/>
        <c:scaling>
          <c:orientation val="minMax"/>
        </c:scaling>
        <c:axPos val="b"/>
        <c:delete val="1"/>
        <c:majorTickMark val="out"/>
        <c:minorTickMark val="none"/>
        <c:tickLblPos val="nextTo"/>
        <c:crossAx val="61209640"/>
        <c:crosses val="autoZero"/>
        <c:auto val="1"/>
        <c:lblOffset val="100"/>
        <c:noMultiLvlLbl val="0"/>
      </c:catAx>
      <c:valAx>
        <c:axId val="61209640"/>
        <c:scaling>
          <c:orientation val="minMax"/>
        </c:scaling>
        <c:axPos val="l"/>
        <c:title>
          <c:tx>
            <c:rich>
              <a:bodyPr vert="horz" rot="-5400000" anchor="ctr"/>
              <a:lstStyle/>
              <a:p>
                <a:pPr algn="ctr">
                  <a:defRPr/>
                </a:pPr>
                <a:r>
                  <a:rPr lang="en-US" cap="none" sz="1150" b="0" i="0" u="none" baseline="0">
                    <a:latin typeface="Arial"/>
                    <a:ea typeface="Arial"/>
                    <a:cs typeface="Arial"/>
                  </a:rPr>
                  <a:t>Share of Electricity Generation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80107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Wind Power Capacity, 
1980-2009</a:t>
            </a:r>
          </a:p>
        </c:rich>
      </c:tx>
      <c:layout/>
      <c:spPr>
        <a:noFill/>
        <a:ln>
          <a:noFill/>
        </a:ln>
      </c:spPr>
    </c:title>
    <c:plotArea>
      <c:layout>
        <c:manualLayout>
          <c:xMode val="edge"/>
          <c:yMode val="edge"/>
          <c:x val="0.059"/>
          <c:y val="0.16825"/>
          <c:w val="0.89875"/>
          <c:h val="0.766"/>
        </c:manualLayout>
      </c:layout>
      <c:scatterChart>
        <c:scatterStyle val="smooth"/>
        <c:varyColors val="0"/>
        <c:ser>
          <c:idx val="0"/>
          <c:order val="0"/>
          <c:tx>
            <c:v>Wind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Cumulative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Cumulative Capacity'!$B$6:$B$35</c:f>
              <c:numCache>
                <c:ptCount val="30"/>
                <c:pt idx="0">
                  <c:v>10</c:v>
                </c:pt>
                <c:pt idx="1">
                  <c:v>25</c:v>
                </c:pt>
                <c:pt idx="2">
                  <c:v>90</c:v>
                </c:pt>
                <c:pt idx="3">
                  <c:v>210</c:v>
                </c:pt>
                <c:pt idx="4">
                  <c:v>600</c:v>
                </c:pt>
                <c:pt idx="5">
                  <c:v>1020</c:v>
                </c:pt>
                <c:pt idx="6">
                  <c:v>1270</c:v>
                </c:pt>
                <c:pt idx="7">
                  <c:v>1450</c:v>
                </c:pt>
                <c:pt idx="8">
                  <c:v>1580</c:v>
                </c:pt>
                <c:pt idx="9">
                  <c:v>1730</c:v>
                </c:pt>
                <c:pt idx="10">
                  <c:v>1930</c:v>
                </c:pt>
                <c:pt idx="11">
                  <c:v>2170</c:v>
                </c:pt>
                <c:pt idx="12">
                  <c:v>2510</c:v>
                </c:pt>
                <c:pt idx="13">
                  <c:v>2990</c:v>
                </c:pt>
                <c:pt idx="14">
                  <c:v>3490</c:v>
                </c:pt>
                <c:pt idx="15">
                  <c:v>4780</c:v>
                </c:pt>
                <c:pt idx="16">
                  <c:v>6100</c:v>
                </c:pt>
                <c:pt idx="17">
                  <c:v>7600</c:v>
                </c:pt>
                <c:pt idx="18">
                  <c:v>10200</c:v>
                </c:pt>
                <c:pt idx="19">
                  <c:v>13600</c:v>
                </c:pt>
                <c:pt idx="20">
                  <c:v>17400</c:v>
                </c:pt>
                <c:pt idx="21">
                  <c:v>23900</c:v>
                </c:pt>
                <c:pt idx="22">
                  <c:v>31100</c:v>
                </c:pt>
                <c:pt idx="23">
                  <c:v>39431</c:v>
                </c:pt>
                <c:pt idx="24">
                  <c:v>47620</c:v>
                </c:pt>
                <c:pt idx="25">
                  <c:v>59091</c:v>
                </c:pt>
                <c:pt idx="26">
                  <c:v>74052</c:v>
                </c:pt>
                <c:pt idx="27">
                  <c:v>93835</c:v>
                </c:pt>
                <c:pt idx="28">
                  <c:v>120297</c:v>
                </c:pt>
                <c:pt idx="29">
                  <c:v>158505</c:v>
                </c:pt>
              </c:numCache>
            </c:numRef>
          </c:yVal>
          <c:smooth val="1"/>
        </c:ser>
        <c:axId val="14015849"/>
        <c:axId val="59033778"/>
      </c:scatterChart>
      <c:valAx>
        <c:axId val="14015849"/>
        <c:scaling>
          <c:orientation val="minMax"/>
          <c:max val="2010"/>
          <c:min val="1980"/>
        </c:scaling>
        <c:axPos val="b"/>
        <c:title>
          <c:tx>
            <c:rich>
              <a:bodyPr vert="horz" rot="0" anchor="ctr"/>
              <a:lstStyle/>
              <a:p>
                <a:pPr algn="ctr">
                  <a:defRPr/>
                </a:pPr>
                <a:r>
                  <a:rPr lang="en-US" cap="none" sz="975" b="0" i="1" u="none" baseline="0">
                    <a:latin typeface="Arial"/>
                    <a:ea typeface="Arial"/>
                    <a:cs typeface="Arial"/>
                  </a:rPr>
                  <a:t>Source: EPI from GWEC, Worldwatch</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9033778"/>
        <c:crosses val="autoZero"/>
        <c:crossBetween val="midCat"/>
        <c:dispUnits/>
      </c:valAx>
      <c:valAx>
        <c:axId val="59033778"/>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1401584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Power Capacity in Leading Countries, 1980-2009</a:t>
            </a:r>
          </a:p>
        </c:rich>
      </c:tx>
      <c:layout/>
      <c:spPr>
        <a:noFill/>
        <a:ln>
          <a:noFill/>
        </a:ln>
      </c:spPr>
    </c:title>
    <c:plotArea>
      <c:layout>
        <c:manualLayout>
          <c:xMode val="edge"/>
          <c:yMode val="edge"/>
          <c:x val="0.0605"/>
          <c:y val="0.16825"/>
          <c:w val="0.9185"/>
          <c:h val="0.766"/>
        </c:manualLayout>
      </c:layout>
      <c:scatterChart>
        <c:scatterStyle val="smooth"/>
        <c:varyColors val="0"/>
        <c:ser>
          <c:idx val="0"/>
          <c:order val="0"/>
          <c:tx>
            <c:v>Germany</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Country'!$D$6:$D$35</c:f>
              <c:numCache>
                <c:ptCount val="30"/>
                <c:pt idx="0">
                  <c:v>0</c:v>
                </c:pt>
                <c:pt idx="1">
                  <c:v>0</c:v>
                </c:pt>
                <c:pt idx="2">
                  <c:v>0</c:v>
                </c:pt>
                <c:pt idx="3">
                  <c:v>0</c:v>
                </c:pt>
                <c:pt idx="4">
                  <c:v>0</c:v>
                </c:pt>
                <c:pt idx="5">
                  <c:v>0</c:v>
                </c:pt>
                <c:pt idx="6">
                  <c:v>0</c:v>
                </c:pt>
                <c:pt idx="7">
                  <c:v>5</c:v>
                </c:pt>
                <c:pt idx="8">
                  <c:v>15</c:v>
                </c:pt>
                <c:pt idx="9">
                  <c:v>27</c:v>
                </c:pt>
                <c:pt idx="10">
                  <c:v>62</c:v>
                </c:pt>
                <c:pt idx="11">
                  <c:v>112</c:v>
                </c:pt>
                <c:pt idx="12">
                  <c:v>180</c:v>
                </c:pt>
                <c:pt idx="13">
                  <c:v>335</c:v>
                </c:pt>
                <c:pt idx="14">
                  <c:v>643</c:v>
                </c:pt>
                <c:pt idx="15">
                  <c:v>1130</c:v>
                </c:pt>
                <c:pt idx="16">
                  <c:v>1548</c:v>
                </c:pt>
                <c:pt idx="17">
                  <c:v>2080</c:v>
                </c:pt>
                <c:pt idx="18">
                  <c:v>2875</c:v>
                </c:pt>
                <c:pt idx="19">
                  <c:v>4442</c:v>
                </c:pt>
                <c:pt idx="20">
                  <c:v>6113</c:v>
                </c:pt>
                <c:pt idx="21">
                  <c:v>8754</c:v>
                </c:pt>
                <c:pt idx="22">
                  <c:v>11994</c:v>
                </c:pt>
                <c:pt idx="23">
                  <c:v>14609</c:v>
                </c:pt>
                <c:pt idx="24">
                  <c:v>16629</c:v>
                </c:pt>
                <c:pt idx="25">
                  <c:v>18415</c:v>
                </c:pt>
                <c:pt idx="26">
                  <c:v>20622</c:v>
                </c:pt>
                <c:pt idx="27">
                  <c:v>22247</c:v>
                </c:pt>
                <c:pt idx="28">
                  <c:v>23903</c:v>
                </c:pt>
                <c:pt idx="29">
                  <c:v>25777</c:v>
                </c:pt>
              </c:numCache>
            </c:numRef>
          </c:yVal>
          <c:smooth val="1"/>
        </c:ser>
        <c:ser>
          <c:idx val="1"/>
          <c:order val="1"/>
          <c:tx>
            <c:v>US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Country'!$B$6:$B$35</c:f>
              <c:numCache>
                <c:ptCount val="30"/>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25068</c:v>
                </c:pt>
                <c:pt idx="29">
                  <c:v>35064</c:v>
                </c:pt>
              </c:numCache>
            </c:numRef>
          </c:yVal>
          <c:smooth val="1"/>
        </c:ser>
        <c:ser>
          <c:idx val="2"/>
          <c:order val="2"/>
          <c:tx>
            <c:v>Spain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Country'!$E$6:$E$35</c:f>
              <c:numCache>
                <c:ptCount val="30"/>
                <c:pt idx="0">
                  <c:v>0</c:v>
                </c:pt>
                <c:pt idx="1">
                  <c:v>0</c:v>
                </c:pt>
                <c:pt idx="2">
                  <c:v>0</c:v>
                </c:pt>
                <c:pt idx="3">
                  <c:v>0</c:v>
                </c:pt>
                <c:pt idx="4">
                  <c:v>0</c:v>
                </c:pt>
                <c:pt idx="5">
                  <c:v>0</c:v>
                </c:pt>
                <c:pt idx="6">
                  <c:v>0</c:v>
                </c:pt>
                <c:pt idx="7">
                  <c:v>0</c:v>
                </c:pt>
                <c:pt idx="8">
                  <c:v>0</c:v>
                </c:pt>
                <c:pt idx="9">
                  <c:v>0</c:v>
                </c:pt>
                <c:pt idx="10">
                  <c:v>0</c:v>
                </c:pt>
                <c:pt idx="11">
                  <c:v>5</c:v>
                </c:pt>
                <c:pt idx="12">
                  <c:v>50</c:v>
                </c:pt>
                <c:pt idx="13">
                  <c:v>60</c:v>
                </c:pt>
                <c:pt idx="14">
                  <c:v>70</c:v>
                </c:pt>
                <c:pt idx="15">
                  <c:v>140</c:v>
                </c:pt>
                <c:pt idx="16">
                  <c:v>230</c:v>
                </c:pt>
                <c:pt idx="17">
                  <c:v>512</c:v>
                </c:pt>
                <c:pt idx="18">
                  <c:v>834</c:v>
                </c:pt>
                <c:pt idx="19">
                  <c:v>1812</c:v>
                </c:pt>
                <c:pt idx="20">
                  <c:v>2235</c:v>
                </c:pt>
                <c:pt idx="21">
                  <c:v>3337</c:v>
                </c:pt>
                <c:pt idx="22">
                  <c:v>4825</c:v>
                </c:pt>
                <c:pt idx="23">
                  <c:v>6203</c:v>
                </c:pt>
                <c:pt idx="24">
                  <c:v>8263</c:v>
                </c:pt>
                <c:pt idx="25">
                  <c:v>10027</c:v>
                </c:pt>
                <c:pt idx="26">
                  <c:v>11623</c:v>
                </c:pt>
                <c:pt idx="27">
                  <c:v>15145</c:v>
                </c:pt>
                <c:pt idx="28">
                  <c:v>16689</c:v>
                </c:pt>
                <c:pt idx="29">
                  <c:v>19149</c:v>
                </c:pt>
              </c:numCache>
            </c:numRef>
          </c:yVal>
          <c:smooth val="1"/>
        </c:ser>
        <c:ser>
          <c:idx val="3"/>
          <c:order val="3"/>
          <c:tx>
            <c:v>India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Country'!$F$6:$F$35</c:f>
              <c:numCache>
                <c:ptCount val="30"/>
                <c:pt idx="0">
                  <c:v>0</c:v>
                </c:pt>
                <c:pt idx="1">
                  <c:v>0</c:v>
                </c:pt>
                <c:pt idx="2">
                  <c:v>0</c:v>
                </c:pt>
                <c:pt idx="3">
                  <c:v>0</c:v>
                </c:pt>
                <c:pt idx="4">
                  <c:v>0</c:v>
                </c:pt>
                <c:pt idx="5">
                  <c:v>0</c:v>
                </c:pt>
                <c:pt idx="6">
                  <c:v>0</c:v>
                </c:pt>
                <c:pt idx="7">
                  <c:v>0</c:v>
                </c:pt>
                <c:pt idx="8">
                  <c:v>0</c:v>
                </c:pt>
                <c:pt idx="9">
                  <c:v>0</c:v>
                </c:pt>
                <c:pt idx="10">
                  <c:v>0</c:v>
                </c:pt>
                <c:pt idx="11">
                  <c:v>39</c:v>
                </c:pt>
                <c:pt idx="12">
                  <c:v>39</c:v>
                </c:pt>
                <c:pt idx="13">
                  <c:v>79</c:v>
                </c:pt>
                <c:pt idx="14">
                  <c:v>185</c:v>
                </c:pt>
                <c:pt idx="15">
                  <c:v>576</c:v>
                </c:pt>
                <c:pt idx="16">
                  <c:v>820</c:v>
                </c:pt>
                <c:pt idx="17">
                  <c:v>940</c:v>
                </c:pt>
                <c:pt idx="18">
                  <c:v>1015</c:v>
                </c:pt>
                <c:pt idx="19">
                  <c:v>1077</c:v>
                </c:pt>
                <c:pt idx="20">
                  <c:v>1220</c:v>
                </c:pt>
                <c:pt idx="21">
                  <c:v>1456</c:v>
                </c:pt>
                <c:pt idx="22">
                  <c:v>1702</c:v>
                </c:pt>
                <c:pt idx="23">
                  <c:v>2125</c:v>
                </c:pt>
                <c:pt idx="24">
                  <c:v>3000</c:v>
                </c:pt>
                <c:pt idx="25">
                  <c:v>4430</c:v>
                </c:pt>
                <c:pt idx="26">
                  <c:v>6270</c:v>
                </c:pt>
                <c:pt idx="27">
                  <c:v>7845</c:v>
                </c:pt>
                <c:pt idx="28">
                  <c:v>9655</c:v>
                </c:pt>
                <c:pt idx="29">
                  <c:v>10926</c:v>
                </c:pt>
              </c:numCache>
            </c:numRef>
          </c:yVal>
          <c:smooth val="1"/>
        </c:ser>
        <c:ser>
          <c:idx val="4"/>
          <c:order val="4"/>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Country'!$A$21:$A$35</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'Wind by Country'!$C$21:$C$35</c:f>
              <c:numCache>
                <c:ptCount val="15"/>
                <c:pt idx="0">
                  <c:v>38</c:v>
                </c:pt>
                <c:pt idx="1">
                  <c:v>79</c:v>
                </c:pt>
                <c:pt idx="2">
                  <c:v>170</c:v>
                </c:pt>
                <c:pt idx="3">
                  <c:v>224</c:v>
                </c:pt>
                <c:pt idx="4">
                  <c:v>268</c:v>
                </c:pt>
                <c:pt idx="5">
                  <c:v>346</c:v>
                </c:pt>
                <c:pt idx="6">
                  <c:v>402</c:v>
                </c:pt>
                <c:pt idx="7">
                  <c:v>469</c:v>
                </c:pt>
                <c:pt idx="8">
                  <c:v>567</c:v>
                </c:pt>
                <c:pt idx="9">
                  <c:v>764</c:v>
                </c:pt>
                <c:pt idx="10">
                  <c:v>1260</c:v>
                </c:pt>
                <c:pt idx="11">
                  <c:v>2599</c:v>
                </c:pt>
                <c:pt idx="12">
                  <c:v>5910</c:v>
                </c:pt>
                <c:pt idx="13">
                  <c:v>12020</c:v>
                </c:pt>
                <c:pt idx="14">
                  <c:v>25805</c:v>
                </c:pt>
              </c:numCache>
            </c:numRef>
          </c:yVal>
          <c:smooth val="1"/>
        </c:ser>
        <c:ser>
          <c:idx val="6"/>
          <c:order val="5"/>
          <c:tx>
            <c:v>Italy</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Country'!$G$6:$G$35</c:f>
              <c:numCache>
                <c:ptCount val="30"/>
                <c:pt idx="0">
                  <c:v>0</c:v>
                </c:pt>
                <c:pt idx="1">
                  <c:v>0</c:v>
                </c:pt>
                <c:pt idx="2">
                  <c:v>0</c:v>
                </c:pt>
                <c:pt idx="3">
                  <c:v>0</c:v>
                </c:pt>
                <c:pt idx="4">
                  <c:v>0</c:v>
                </c:pt>
                <c:pt idx="5">
                  <c:v>0</c:v>
                </c:pt>
                <c:pt idx="6">
                  <c:v>0</c:v>
                </c:pt>
                <c:pt idx="7">
                  <c:v>0.32</c:v>
                </c:pt>
                <c:pt idx="8">
                  <c:v>0.32</c:v>
                </c:pt>
                <c:pt idx="9">
                  <c:v>0.32</c:v>
                </c:pt>
                <c:pt idx="10">
                  <c:v>0.32</c:v>
                </c:pt>
                <c:pt idx="11">
                  <c:v>0.72</c:v>
                </c:pt>
                <c:pt idx="12">
                  <c:v>2.87</c:v>
                </c:pt>
                <c:pt idx="13">
                  <c:v>5.63</c:v>
                </c:pt>
                <c:pt idx="14">
                  <c:v>17.79</c:v>
                </c:pt>
                <c:pt idx="15">
                  <c:v>32</c:v>
                </c:pt>
                <c:pt idx="16">
                  <c:v>70</c:v>
                </c:pt>
                <c:pt idx="17">
                  <c:v>103</c:v>
                </c:pt>
                <c:pt idx="18">
                  <c:v>180</c:v>
                </c:pt>
                <c:pt idx="19">
                  <c:v>277</c:v>
                </c:pt>
                <c:pt idx="20">
                  <c:v>427</c:v>
                </c:pt>
                <c:pt idx="21">
                  <c:v>690</c:v>
                </c:pt>
                <c:pt idx="22">
                  <c:v>797</c:v>
                </c:pt>
                <c:pt idx="23">
                  <c:v>913</c:v>
                </c:pt>
                <c:pt idx="24">
                  <c:v>1255</c:v>
                </c:pt>
                <c:pt idx="25">
                  <c:v>1718</c:v>
                </c:pt>
                <c:pt idx="26">
                  <c:v>2123</c:v>
                </c:pt>
                <c:pt idx="27">
                  <c:v>2726</c:v>
                </c:pt>
                <c:pt idx="28">
                  <c:v>3736</c:v>
                </c:pt>
                <c:pt idx="29">
                  <c:v>4850</c:v>
                </c:pt>
              </c:numCache>
            </c:numRef>
          </c:yVal>
          <c:smooth val="1"/>
        </c:ser>
        <c:axId val="61541955"/>
        <c:axId val="17006684"/>
      </c:scatterChart>
      <c:valAx>
        <c:axId val="61541955"/>
        <c:scaling>
          <c:orientation val="minMax"/>
          <c:max val="2012"/>
          <c:min val="1980"/>
        </c:scaling>
        <c:axPos val="b"/>
        <c:title>
          <c:tx>
            <c:rich>
              <a:bodyPr vert="horz" rot="0" anchor="ctr"/>
              <a:lstStyle/>
              <a:p>
                <a:pPr algn="ctr">
                  <a:defRPr/>
                </a:pPr>
                <a:r>
                  <a:rPr lang="en-US" cap="none" sz="1000" b="0" i="1" u="none" baseline="0">
                    <a:latin typeface="Arial"/>
                    <a:ea typeface="Arial"/>
                    <a:cs typeface="Arial"/>
                  </a:rPr>
                  <a:t>Source: EPI from Worldwatch, CREIA, AWEA, GWEC, ANEV, EWEA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006684"/>
        <c:crosses val="autoZero"/>
        <c:crossBetween val="midCat"/>
        <c:dispUnits/>
      </c:valAx>
      <c:valAx>
        <c:axId val="17006684"/>
        <c:scaling>
          <c:orientation val="minMax"/>
          <c:max val="40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1541955"/>
        <c:crosses val="autoZero"/>
        <c:crossBetween val="midCat"/>
        <c:dispUnits/>
        <c:majorUnit val="4000"/>
        <c:minorUnit val="1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Production, 1985-2009</a:t>
            </a:r>
          </a:p>
        </c:rich>
      </c:tx>
      <c:layout/>
      <c:spPr>
        <a:noFill/>
        <a:ln>
          <a:noFill/>
        </a:ln>
      </c:spPr>
    </c:title>
    <c:plotArea>
      <c:layout>
        <c:manualLayout>
          <c:xMode val="edge"/>
          <c:yMode val="edge"/>
          <c:x val="0.06225"/>
          <c:y val="0.12175"/>
          <c:w val="0.88975"/>
          <c:h val="0.8125"/>
        </c:manualLayout>
      </c:layout>
      <c:barChart>
        <c:barDir val="col"/>
        <c:grouping val="clustered"/>
        <c:varyColors val="0"/>
        <c:ser>
          <c:idx val="0"/>
          <c:order val="0"/>
          <c:tx>
            <c:v>Annual</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Solar PV Production'!$A$16:$A$40</c:f>
              <c:numCache>
                <c:ptCount val="25"/>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numCache>
            </c:numRef>
          </c:cat>
          <c:val>
            <c:numRef>
              <c:f>'World Solar PV Production'!$B$16:$B$40</c:f>
              <c:numCache>
                <c:ptCount val="25"/>
                <c:pt idx="0">
                  <c:v>23</c:v>
                </c:pt>
                <c:pt idx="1">
                  <c:v>26</c:v>
                </c:pt>
                <c:pt idx="2">
                  <c:v>29</c:v>
                </c:pt>
                <c:pt idx="3">
                  <c:v>34</c:v>
                </c:pt>
                <c:pt idx="4">
                  <c:v>40</c:v>
                </c:pt>
                <c:pt idx="5">
                  <c:v>47</c:v>
                </c:pt>
                <c:pt idx="6">
                  <c:v>55</c:v>
                </c:pt>
                <c:pt idx="7">
                  <c:v>58</c:v>
                </c:pt>
                <c:pt idx="8">
                  <c:v>60</c:v>
                </c:pt>
                <c:pt idx="9">
                  <c:v>69</c:v>
                </c:pt>
                <c:pt idx="10">
                  <c:v>77.6</c:v>
                </c:pt>
                <c:pt idx="11">
                  <c:v>88.6</c:v>
                </c:pt>
                <c:pt idx="12">
                  <c:v>126</c:v>
                </c:pt>
                <c:pt idx="13">
                  <c:v>155</c:v>
                </c:pt>
                <c:pt idx="14">
                  <c:v>201</c:v>
                </c:pt>
                <c:pt idx="15">
                  <c:v>276.8</c:v>
                </c:pt>
                <c:pt idx="16">
                  <c:v>371.3</c:v>
                </c:pt>
                <c:pt idx="17">
                  <c:v>542</c:v>
                </c:pt>
                <c:pt idx="18">
                  <c:v>749.4</c:v>
                </c:pt>
                <c:pt idx="19">
                  <c:v>1198.8</c:v>
                </c:pt>
                <c:pt idx="20">
                  <c:v>1782.4</c:v>
                </c:pt>
                <c:pt idx="21">
                  <c:v>2458.5</c:v>
                </c:pt>
                <c:pt idx="22">
                  <c:v>3746.3</c:v>
                </c:pt>
                <c:pt idx="23">
                  <c:v>7089.43172249922</c:v>
                </c:pt>
                <c:pt idx="24">
                  <c:v>10680.446071428569</c:v>
                </c:pt>
              </c:numCache>
            </c:numRef>
          </c:val>
        </c:ser>
        <c:axId val="18842429"/>
        <c:axId val="35364134"/>
      </c:barChart>
      <c:catAx>
        <c:axId val="18842429"/>
        <c:scaling>
          <c:orientation val="minMax"/>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364134"/>
        <c:crosses val="autoZero"/>
        <c:auto val="1"/>
        <c:lblOffset val="100"/>
        <c:tickLblSkip val="3"/>
        <c:noMultiLvlLbl val="0"/>
      </c:catAx>
      <c:valAx>
        <c:axId val="35364134"/>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84242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1"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Production,  
1975-2009</a:t>
            </a:r>
          </a:p>
        </c:rich>
      </c:tx>
      <c:layout/>
      <c:spPr>
        <a:noFill/>
        <a:ln>
          <a:noFill/>
        </a:ln>
      </c:spPr>
    </c:title>
    <c:plotArea>
      <c:layout/>
      <c:scatterChart>
        <c:scatterStyle val="smooth"/>
        <c:varyColors val="0"/>
        <c:ser>
          <c:idx val="0"/>
          <c:order val="0"/>
          <c:tx>
            <c:v>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Solar PV Production'!$A$6:$A$40</c:f>
              <c:numCache>
                <c:ptCount val="3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numCache>
            </c:numRef>
          </c:xVal>
          <c:yVal>
            <c:numRef>
              <c:f>'World Solar PV Production'!$C$6:$C$40</c:f>
              <c:numCache>
                <c:ptCount val="35"/>
                <c:pt idx="0">
                  <c:v>1.9</c:v>
                </c:pt>
                <c:pt idx="1">
                  <c:v>3.9</c:v>
                </c:pt>
                <c:pt idx="2">
                  <c:v>6.1</c:v>
                </c:pt>
                <c:pt idx="3">
                  <c:v>8.6</c:v>
                </c:pt>
                <c:pt idx="4">
                  <c:v>12.6</c:v>
                </c:pt>
                <c:pt idx="5">
                  <c:v>19.6</c:v>
                </c:pt>
                <c:pt idx="6">
                  <c:v>27.6</c:v>
                </c:pt>
                <c:pt idx="7">
                  <c:v>36.6</c:v>
                </c:pt>
                <c:pt idx="8">
                  <c:v>53.6</c:v>
                </c:pt>
                <c:pt idx="9">
                  <c:v>75.6</c:v>
                </c:pt>
                <c:pt idx="10">
                  <c:v>98.6</c:v>
                </c:pt>
                <c:pt idx="11">
                  <c:v>124.6</c:v>
                </c:pt>
                <c:pt idx="12">
                  <c:v>153.6</c:v>
                </c:pt>
                <c:pt idx="13">
                  <c:v>187.6</c:v>
                </c:pt>
                <c:pt idx="14">
                  <c:v>227.6</c:v>
                </c:pt>
                <c:pt idx="15">
                  <c:v>274.6</c:v>
                </c:pt>
                <c:pt idx="16">
                  <c:v>329.6</c:v>
                </c:pt>
                <c:pt idx="17">
                  <c:v>387.6</c:v>
                </c:pt>
                <c:pt idx="18">
                  <c:v>447.6</c:v>
                </c:pt>
                <c:pt idx="19">
                  <c:v>516.6</c:v>
                </c:pt>
                <c:pt idx="20">
                  <c:v>594.2</c:v>
                </c:pt>
                <c:pt idx="21">
                  <c:v>682.8000000000001</c:v>
                </c:pt>
                <c:pt idx="22">
                  <c:v>808.8000000000001</c:v>
                </c:pt>
                <c:pt idx="23">
                  <c:v>963.8000000000001</c:v>
                </c:pt>
                <c:pt idx="24">
                  <c:v>1164.8000000000002</c:v>
                </c:pt>
                <c:pt idx="25">
                  <c:v>1441.6000000000001</c:v>
                </c:pt>
                <c:pt idx="26">
                  <c:v>1812.9</c:v>
                </c:pt>
                <c:pt idx="27">
                  <c:v>2354.9</c:v>
                </c:pt>
                <c:pt idx="28">
                  <c:v>3104.3</c:v>
                </c:pt>
                <c:pt idx="29">
                  <c:v>4303.1</c:v>
                </c:pt>
                <c:pt idx="30">
                  <c:v>6085.5</c:v>
                </c:pt>
                <c:pt idx="31">
                  <c:v>8544</c:v>
                </c:pt>
                <c:pt idx="32">
                  <c:v>12290.3</c:v>
                </c:pt>
                <c:pt idx="33">
                  <c:v>19379.73172249922</c:v>
                </c:pt>
                <c:pt idx="34">
                  <c:v>30060.17779392779</c:v>
                </c:pt>
              </c:numCache>
            </c:numRef>
          </c:yVal>
          <c:smooth val="1"/>
        </c:ser>
        <c:axId val="49841751"/>
        <c:axId val="45922576"/>
      </c:scatterChart>
      <c:valAx>
        <c:axId val="49841751"/>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922576"/>
        <c:crosses val="autoZero"/>
        <c:crossBetween val="midCat"/>
        <c:dispUnits/>
      </c:valAx>
      <c:valAx>
        <c:axId val="45922576"/>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84175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Selected Countries, 1995-2009</a:t>
            </a:r>
          </a:p>
        </c:rich>
      </c:tx>
      <c:layout/>
      <c:spPr>
        <a:noFill/>
        <a:ln>
          <a:noFill/>
        </a:ln>
      </c:spPr>
    </c:title>
    <c:plotArea>
      <c:layout/>
      <c:scatterChart>
        <c:scatterStyle val="smooth"/>
        <c:varyColors val="0"/>
        <c:ser>
          <c:idx val="0"/>
          <c:order val="0"/>
          <c:tx>
            <c:v>China</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Country'!$A$11:$A$20</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'PV Prod by Country'!$B$11:$B$20</c:f>
              <c:numCache>
                <c:ptCount val="10"/>
                <c:pt idx="0">
                  <c:v>2.5</c:v>
                </c:pt>
                <c:pt idx="1">
                  <c:v>3</c:v>
                </c:pt>
                <c:pt idx="2">
                  <c:v>10</c:v>
                </c:pt>
                <c:pt idx="3">
                  <c:v>13</c:v>
                </c:pt>
                <c:pt idx="4">
                  <c:v>40</c:v>
                </c:pt>
                <c:pt idx="5">
                  <c:v>128.3</c:v>
                </c:pt>
                <c:pt idx="6">
                  <c:v>341.8</c:v>
                </c:pt>
                <c:pt idx="7">
                  <c:v>863.5</c:v>
                </c:pt>
                <c:pt idx="8">
                  <c:v>2012.701</c:v>
                </c:pt>
                <c:pt idx="9">
                  <c:v>3781.7025000000003</c:v>
                </c:pt>
              </c:numCache>
            </c:numRef>
          </c:yVal>
          <c:smooth val="1"/>
        </c:ser>
        <c:ser>
          <c:idx val="1"/>
          <c:order val="1"/>
          <c:tx>
            <c:v>Taiwan</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Country'!$A$12:$A$20</c:f>
              <c:numCache>
                <c:ptCount val="9"/>
                <c:pt idx="0">
                  <c:v>2001</c:v>
                </c:pt>
                <c:pt idx="1">
                  <c:v>2002</c:v>
                </c:pt>
                <c:pt idx="2">
                  <c:v>2003</c:v>
                </c:pt>
                <c:pt idx="3">
                  <c:v>2004</c:v>
                </c:pt>
                <c:pt idx="4">
                  <c:v>2005</c:v>
                </c:pt>
                <c:pt idx="5">
                  <c:v>2006</c:v>
                </c:pt>
                <c:pt idx="6">
                  <c:v>2007</c:v>
                </c:pt>
                <c:pt idx="7">
                  <c:v>2008</c:v>
                </c:pt>
                <c:pt idx="8">
                  <c:v>2009</c:v>
                </c:pt>
              </c:numCache>
            </c:numRef>
          </c:xVal>
          <c:yVal>
            <c:numRef>
              <c:f>'PV Prod by Country'!$D$12:$D$20</c:f>
              <c:numCache>
                <c:ptCount val="9"/>
                <c:pt idx="0">
                  <c:v>3.5</c:v>
                </c:pt>
                <c:pt idx="1">
                  <c:v>8</c:v>
                </c:pt>
                <c:pt idx="2">
                  <c:v>17</c:v>
                </c:pt>
                <c:pt idx="3">
                  <c:v>39.3</c:v>
                </c:pt>
                <c:pt idx="4">
                  <c:v>88</c:v>
                </c:pt>
                <c:pt idx="5">
                  <c:v>169.5</c:v>
                </c:pt>
                <c:pt idx="6">
                  <c:v>387</c:v>
                </c:pt>
                <c:pt idx="7">
                  <c:v>812.6</c:v>
                </c:pt>
                <c:pt idx="8">
                  <c:v>1439.3</c:v>
                </c:pt>
              </c:numCache>
            </c:numRef>
          </c:yVal>
          <c:smooth val="1"/>
        </c:ser>
        <c:ser>
          <c:idx val="2"/>
          <c:order val="2"/>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Country'!$A$6:$A$20</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'PV Prod by Country'!$C$6:$C$20</c:f>
              <c:numCache>
                <c:ptCount val="15"/>
                <c:pt idx="0">
                  <c:v>16.4</c:v>
                </c:pt>
                <c:pt idx="1">
                  <c:v>21.2</c:v>
                </c:pt>
                <c:pt idx="2">
                  <c:v>35</c:v>
                </c:pt>
                <c:pt idx="3">
                  <c:v>49</c:v>
                </c:pt>
                <c:pt idx="4">
                  <c:v>80</c:v>
                </c:pt>
                <c:pt idx="5">
                  <c:v>128.6</c:v>
                </c:pt>
                <c:pt idx="6">
                  <c:v>171.2</c:v>
                </c:pt>
                <c:pt idx="7">
                  <c:v>251.1</c:v>
                </c:pt>
                <c:pt idx="8">
                  <c:v>363.9</c:v>
                </c:pt>
                <c:pt idx="9">
                  <c:v>601.5</c:v>
                </c:pt>
                <c:pt idx="10">
                  <c:v>833</c:v>
                </c:pt>
                <c:pt idx="11">
                  <c:v>926.4</c:v>
                </c:pt>
                <c:pt idx="12">
                  <c:v>937.5</c:v>
                </c:pt>
                <c:pt idx="13">
                  <c:v>1268</c:v>
                </c:pt>
                <c:pt idx="14">
                  <c:v>1508</c:v>
                </c:pt>
              </c:numCache>
            </c:numRef>
          </c:yVal>
          <c:smooth val="1"/>
        </c:ser>
        <c:ser>
          <c:idx val="3"/>
          <c:order val="3"/>
          <c:tx>
            <c:v>Germany</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Country'!$A$11:$A$20</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'PV Prod by Country'!$E$11:$E$20</c:f>
              <c:numCache>
                <c:ptCount val="10"/>
                <c:pt idx="0">
                  <c:v>22.5</c:v>
                </c:pt>
                <c:pt idx="1">
                  <c:v>23.5</c:v>
                </c:pt>
                <c:pt idx="2">
                  <c:v>55</c:v>
                </c:pt>
                <c:pt idx="3">
                  <c:v>121.5</c:v>
                </c:pt>
                <c:pt idx="4">
                  <c:v>193</c:v>
                </c:pt>
                <c:pt idx="5">
                  <c:v>339</c:v>
                </c:pt>
                <c:pt idx="6">
                  <c:v>469.1</c:v>
                </c:pt>
                <c:pt idx="7">
                  <c:v>743.6</c:v>
                </c:pt>
                <c:pt idx="8">
                  <c:v>1334.4673205919055</c:v>
                </c:pt>
                <c:pt idx="9">
                  <c:v>1364.0535714285713</c:v>
                </c:pt>
              </c:numCache>
            </c:numRef>
          </c:yVal>
          <c:smooth val="1"/>
        </c:ser>
        <c:ser>
          <c:idx val="4"/>
          <c:order val="4"/>
          <c:tx>
            <c:v>United States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Country'!$A$6:$A$20</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'PV Prod by Country'!$F$6:$F$20</c:f>
              <c:numCache>
                <c:ptCount val="15"/>
                <c:pt idx="0">
                  <c:v>34.75</c:v>
                </c:pt>
                <c:pt idx="1">
                  <c:v>38.85</c:v>
                </c:pt>
                <c:pt idx="2">
                  <c:v>51</c:v>
                </c:pt>
                <c:pt idx="3">
                  <c:v>53.7</c:v>
                </c:pt>
                <c:pt idx="4">
                  <c:v>60.8</c:v>
                </c:pt>
                <c:pt idx="5">
                  <c:v>75</c:v>
                </c:pt>
                <c:pt idx="6">
                  <c:v>100.3</c:v>
                </c:pt>
                <c:pt idx="7">
                  <c:v>120.6</c:v>
                </c:pt>
                <c:pt idx="8">
                  <c:v>103</c:v>
                </c:pt>
                <c:pt idx="9">
                  <c:v>138.7</c:v>
                </c:pt>
                <c:pt idx="10">
                  <c:v>153.1</c:v>
                </c:pt>
                <c:pt idx="11">
                  <c:v>177.6</c:v>
                </c:pt>
                <c:pt idx="12">
                  <c:v>269.1</c:v>
                </c:pt>
                <c:pt idx="13">
                  <c:v>401.1</c:v>
                </c:pt>
                <c:pt idx="14">
                  <c:v>587.43</c:v>
                </c:pt>
              </c:numCache>
            </c:numRef>
          </c:yVal>
          <c:smooth val="1"/>
        </c:ser>
        <c:axId val="10650001"/>
        <c:axId val="28741146"/>
      </c:scatterChart>
      <c:valAx>
        <c:axId val="10650001"/>
        <c:scaling>
          <c:orientation val="minMax"/>
          <c:max val="2010"/>
          <c:min val="1995"/>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741146"/>
        <c:crosses val="autoZero"/>
        <c:crossBetween val="midCat"/>
        <c:dispUnits/>
        <c:majorUnit val="3"/>
      </c:valAx>
      <c:valAx>
        <c:axId val="28741146"/>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650001"/>
        <c:crossesAt val="199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Installations, 
1998-2009</a:t>
            </a:r>
          </a:p>
        </c:rich>
      </c:tx>
      <c:layout/>
      <c:spPr>
        <a:noFill/>
        <a:ln>
          <a:noFill/>
        </a:ln>
      </c:spPr>
    </c:title>
    <c:plotArea>
      <c:layout>
        <c:manualLayout>
          <c:xMode val="edge"/>
          <c:yMode val="edge"/>
          <c:x val="0.0605"/>
          <c:y val="0.16825"/>
          <c:w val="0.91"/>
          <c:h val="0.766"/>
        </c:manualLayout>
      </c:layout>
      <c:scatterChart>
        <c:scatterStyle val="smooth"/>
        <c:varyColors val="0"/>
        <c:ser>
          <c:idx val="0"/>
          <c:order val="0"/>
          <c:tx>
            <c:v>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PV Installations'!$A$6:$A$17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'World PV Installations'!$B$6:$B$17</c:f>
              <c:numCache>
                <c:ptCount val="12"/>
                <c:pt idx="0">
                  <c:v>962</c:v>
                </c:pt>
                <c:pt idx="1">
                  <c:v>1166</c:v>
                </c:pt>
                <c:pt idx="2">
                  <c:v>1428</c:v>
                </c:pt>
                <c:pt idx="3">
                  <c:v>1762</c:v>
                </c:pt>
                <c:pt idx="4">
                  <c:v>2229</c:v>
                </c:pt>
                <c:pt idx="5">
                  <c:v>2823</c:v>
                </c:pt>
                <c:pt idx="6">
                  <c:v>3924</c:v>
                </c:pt>
                <c:pt idx="7">
                  <c:v>5323</c:v>
                </c:pt>
                <c:pt idx="8">
                  <c:v>6929</c:v>
                </c:pt>
                <c:pt idx="9">
                  <c:v>9360</c:v>
                </c:pt>
                <c:pt idx="10">
                  <c:v>15677</c:v>
                </c:pt>
                <c:pt idx="11">
                  <c:v>22893</c:v>
                </c:pt>
              </c:numCache>
            </c:numRef>
          </c:yVal>
          <c:smooth val="1"/>
        </c:ser>
        <c:axId val="57343723"/>
        <c:axId val="46331460"/>
      </c:scatterChart>
      <c:valAx>
        <c:axId val="57343723"/>
        <c:scaling>
          <c:orientation val="minMax"/>
          <c:min val="1998"/>
        </c:scaling>
        <c:axPos val="b"/>
        <c:title>
          <c:tx>
            <c:rich>
              <a:bodyPr vert="horz" rot="0" anchor="ctr"/>
              <a:lstStyle/>
              <a:p>
                <a:pPr algn="ctr">
                  <a:defRPr/>
                </a:pPr>
                <a:r>
                  <a:rPr lang="en-US" cap="none" sz="975" b="0" i="1" u="none" baseline="0">
                    <a:latin typeface="Arial"/>
                    <a:ea typeface="Arial"/>
                    <a:cs typeface="Arial"/>
                  </a:rPr>
                  <a:t>Source: EPI from EPIA</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6331460"/>
        <c:crosses val="autoZero"/>
        <c:crossBetween val="midCat"/>
        <c:dispUnits/>
      </c:valAx>
      <c:valAx>
        <c:axId val="46331460"/>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734372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32.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36.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38.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4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42.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4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2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0.4175</cdr:y>
    </cdr:from>
    <cdr:to>
      <cdr:x>0.46</cdr:x>
      <cdr:y>0.462</cdr:y>
    </cdr:to>
    <cdr:sp>
      <cdr:nvSpPr>
        <cdr:cNvPr id="1" name="TextBox 1"/>
        <cdr:cNvSpPr txBox="1">
          <a:spLocks noChangeArrowheads="1"/>
        </cdr:cNvSpPr>
      </cdr:nvSpPr>
      <cdr:spPr>
        <a:xfrm>
          <a:off x="2457450"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0.37825</cdr:x>
      <cdr:y>0.55</cdr:y>
    </cdr:from>
    <cdr:to>
      <cdr:x>0.43175</cdr:x>
      <cdr:y>0.6085</cdr:y>
    </cdr:to>
    <cdr:sp>
      <cdr:nvSpPr>
        <cdr:cNvPr id="2" name="TextBox 2"/>
        <cdr:cNvSpPr txBox="1">
          <a:spLocks noChangeArrowheads="1"/>
        </cdr:cNvSpPr>
      </cdr:nvSpPr>
      <cdr:spPr>
        <a:xfrm>
          <a:off x="2409825"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0.37825</cdr:x>
      <cdr:y>0.617</cdr:y>
    </cdr:from>
    <cdr:to>
      <cdr:x>0.46</cdr:x>
      <cdr:y>0.671</cdr:y>
    </cdr:to>
    <cdr:sp>
      <cdr:nvSpPr>
        <cdr:cNvPr id="3" name="TextBox 3"/>
        <cdr:cNvSpPr txBox="1">
          <a:spLocks noChangeArrowheads="1"/>
        </cdr:cNvSpPr>
      </cdr:nvSpPr>
      <cdr:spPr>
        <a:xfrm>
          <a:off x="2409825"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0.42475</cdr:x>
      <cdr:y>0.6825</cdr:y>
    </cdr:from>
    <cdr:to>
      <cdr:x>0.51075</cdr:x>
      <cdr:y>0.73875</cdr:y>
    </cdr:to>
    <cdr:sp>
      <cdr:nvSpPr>
        <cdr:cNvPr id="4" name="TextBox 4"/>
        <cdr:cNvSpPr txBox="1">
          <a:spLocks noChangeArrowheads="1"/>
        </cdr:cNvSpPr>
      </cdr:nvSpPr>
      <cdr:spPr>
        <a:xfrm>
          <a:off x="2705100"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0.52125</cdr:x>
      <cdr:y>0.6825</cdr:y>
    </cdr:from>
    <cdr:to>
      <cdr:x>0.59775</cdr:x>
      <cdr:y>0.722</cdr:y>
    </cdr:to>
    <cdr:sp>
      <cdr:nvSpPr>
        <cdr:cNvPr id="5" name="TextBox 5"/>
        <cdr:cNvSpPr txBox="1">
          <a:spLocks noChangeArrowheads="1"/>
        </cdr:cNvSpPr>
      </cdr:nvSpPr>
      <cdr:spPr>
        <a:xfrm>
          <a:off x="3324225"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0.54325</cdr:x>
      <cdr:y>0.52575</cdr:y>
    </cdr:from>
    <cdr:to>
      <cdr:x>0.6195</cdr:x>
      <cdr:y>0.57075</cdr:y>
    </cdr:to>
    <cdr:sp>
      <cdr:nvSpPr>
        <cdr:cNvPr id="6" name="TextBox 6"/>
        <cdr:cNvSpPr txBox="1">
          <a:spLocks noChangeArrowheads="1"/>
        </cdr:cNvSpPr>
      </cdr:nvSpPr>
      <cdr:spPr>
        <a:xfrm>
          <a:off x="345757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cdr:x>
      <cdr:y>0.99975</cdr:y>
    </cdr:to>
    <cdr:sp>
      <cdr:nvSpPr>
        <cdr:cNvPr id="7" name="TextBox 7"/>
        <cdr:cNvSpPr txBox="1">
          <a:spLocks noChangeArrowheads="1"/>
        </cdr:cNvSpPr>
      </cdr:nvSpPr>
      <cdr:spPr>
        <a:xfrm>
          <a:off x="19050" y="4667250"/>
          <a:ext cx="3486150"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0.75725</cdr:x>
      <cdr:y>0.943</cdr:y>
    </cdr:from>
    <cdr:to>
      <cdr:x>0.95975</cdr:x>
      <cdr:y>0.9795</cdr:y>
    </cdr:to>
    <cdr:sp>
      <cdr:nvSpPr>
        <cdr:cNvPr id="8" name="TextBox 8"/>
        <cdr:cNvSpPr txBox="1">
          <a:spLocks noChangeArrowheads="1"/>
        </cdr:cNvSpPr>
      </cdr:nvSpPr>
      <cdr:spPr>
        <a:xfrm>
          <a:off x="4829175"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cdr:x>
      <cdr:y>0.2745</cdr:y>
    </cdr:from>
    <cdr:to>
      <cdr:x>0.887</cdr:x>
      <cdr:y>0.32025</cdr:y>
    </cdr:to>
    <cdr:sp>
      <cdr:nvSpPr>
        <cdr:cNvPr id="1" name="TextBox 1"/>
        <cdr:cNvSpPr txBox="1">
          <a:spLocks noChangeArrowheads="1"/>
        </cdr:cNvSpPr>
      </cdr:nvSpPr>
      <cdr:spPr>
        <a:xfrm>
          <a:off x="4162425" y="1371600"/>
          <a:ext cx="107632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0.6905</cdr:x>
      <cdr:y>0.4915</cdr:y>
    </cdr:from>
    <cdr:to>
      <cdr:x>0.811</cdr:x>
      <cdr:y>0.5395</cdr:y>
    </cdr:to>
    <cdr:sp>
      <cdr:nvSpPr>
        <cdr:cNvPr id="2" name="TextBox 2"/>
        <cdr:cNvSpPr txBox="1">
          <a:spLocks noChangeArrowheads="1"/>
        </cdr:cNvSpPr>
      </cdr:nvSpPr>
      <cdr:spPr>
        <a:xfrm>
          <a:off x="4076700" y="2466975"/>
          <a:ext cx="714375"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0.8765</cdr:x>
      <cdr:y>0.54075</cdr:y>
    </cdr:from>
    <cdr:to>
      <cdr:x>0.9535</cdr:x>
      <cdr:y>0.58525</cdr:y>
    </cdr:to>
    <cdr:sp>
      <cdr:nvSpPr>
        <cdr:cNvPr id="3" name="TextBox 3"/>
        <cdr:cNvSpPr txBox="1">
          <a:spLocks noChangeArrowheads="1"/>
        </cdr:cNvSpPr>
      </cdr:nvSpPr>
      <cdr:spPr>
        <a:xfrm>
          <a:off x="5181600" y="2705100"/>
          <a:ext cx="4572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Spain</a:t>
          </a:r>
        </a:p>
      </cdr:txBody>
    </cdr:sp>
  </cdr:relSizeAnchor>
  <cdr:relSizeAnchor xmlns:cdr="http://schemas.openxmlformats.org/drawingml/2006/chartDrawing">
    <cdr:from>
      <cdr:x>0.8765</cdr:x>
      <cdr:y>0.47375</cdr:y>
    </cdr:from>
    <cdr:to>
      <cdr:x>0.955</cdr:x>
      <cdr:y>0.51825</cdr:y>
    </cdr:to>
    <cdr:sp>
      <cdr:nvSpPr>
        <cdr:cNvPr id="4" name="TextBox 4"/>
        <cdr:cNvSpPr txBox="1">
          <a:spLocks noChangeArrowheads="1"/>
        </cdr:cNvSpPr>
      </cdr:nvSpPr>
      <cdr:spPr>
        <a:xfrm>
          <a:off x="5181600" y="2371725"/>
          <a:ext cx="4667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0.88625</cdr:x>
      <cdr:y>0.67225</cdr:y>
    </cdr:from>
    <cdr:to>
      <cdr:x>0.95325</cdr:x>
      <cdr:y>0.71675</cdr:y>
    </cdr:to>
    <cdr:sp>
      <cdr:nvSpPr>
        <cdr:cNvPr id="5" name="TextBox 5"/>
        <cdr:cNvSpPr txBox="1">
          <a:spLocks noChangeArrowheads="1"/>
        </cdr:cNvSpPr>
      </cdr:nvSpPr>
      <cdr:spPr>
        <a:xfrm>
          <a:off x="5238750" y="3371850"/>
          <a:ext cx="4000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India</a:t>
          </a:r>
        </a:p>
      </cdr:txBody>
    </cdr:sp>
  </cdr:relSizeAnchor>
  <cdr:relSizeAnchor xmlns:cdr="http://schemas.openxmlformats.org/drawingml/2006/chartDrawing">
    <cdr:from>
      <cdr:x>0.959</cdr:x>
      <cdr:y>0.1215</cdr:y>
    </cdr:from>
    <cdr:to>
      <cdr:x>0.9885</cdr:x>
      <cdr:y>0.8585</cdr:y>
    </cdr:to>
    <cdr:sp>
      <cdr:nvSpPr>
        <cdr:cNvPr id="6" name="TextBox 6"/>
        <cdr:cNvSpPr txBox="1">
          <a:spLocks noChangeArrowheads="1"/>
        </cdr:cNvSpPr>
      </cdr:nvSpPr>
      <cdr:spPr>
        <a:xfrm>
          <a:off x="56673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0.1285</cdr:y>
    </cdr:from>
    <cdr:to>
      <cdr:x>0.99325</cdr:x>
      <cdr:y>0.867</cdr:y>
    </cdr:to>
    <cdr:sp>
      <cdr:nvSpPr>
        <cdr:cNvPr id="1" name="TextBox 1"/>
        <cdr:cNvSpPr txBox="1">
          <a:spLocks noChangeArrowheads="1"/>
        </cdr:cNvSpPr>
      </cdr:nvSpPr>
      <cdr:spPr>
        <a:xfrm>
          <a:off x="569595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0.96725</cdr:x>
      <cdr:y>0.13925</cdr:y>
    </cdr:from>
    <cdr:to>
      <cdr:x>0.9965</cdr:x>
      <cdr:y>0.8785</cdr:y>
    </cdr:to>
    <cdr:sp>
      <cdr:nvSpPr>
        <cdr:cNvPr id="1" name="TextBox 1"/>
        <cdr:cNvSpPr txBox="1">
          <a:spLocks noChangeArrowheads="1"/>
        </cdr:cNvSpPr>
      </cdr:nvSpPr>
      <cdr:spPr>
        <a:xfrm>
          <a:off x="5715000" y="695325"/>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0.78425</cdr:x>
      <cdr:y>0.308</cdr:y>
    </cdr:from>
    <cdr:to>
      <cdr:x>0.87425</cdr:x>
      <cdr:y>0.3415</cdr:y>
    </cdr:to>
    <cdr:sp>
      <cdr:nvSpPr>
        <cdr:cNvPr id="1" name="TextBox 1"/>
        <cdr:cNvSpPr txBox="1">
          <a:spLocks noChangeArrowheads="1"/>
        </cdr:cNvSpPr>
      </cdr:nvSpPr>
      <cdr:spPr>
        <a:xfrm>
          <a:off x="4638675" y="1543050"/>
          <a:ext cx="533400"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0.86425</cdr:x>
      <cdr:y>0.6655</cdr:y>
    </cdr:from>
    <cdr:to>
      <cdr:x>0.97425</cdr:x>
      <cdr:y>0.69825</cdr:y>
    </cdr:to>
    <cdr:sp>
      <cdr:nvSpPr>
        <cdr:cNvPr id="2" name="TextBox 2"/>
        <cdr:cNvSpPr txBox="1">
          <a:spLocks noChangeArrowheads="1"/>
        </cdr:cNvSpPr>
      </cdr:nvSpPr>
      <cdr:spPr>
        <a:xfrm>
          <a:off x="5105400" y="3333750"/>
          <a:ext cx="6477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Taiwan</a:t>
          </a:r>
        </a:p>
      </cdr:txBody>
    </cdr:sp>
  </cdr:relSizeAnchor>
  <cdr:relSizeAnchor xmlns:cdr="http://schemas.openxmlformats.org/drawingml/2006/chartDrawing">
    <cdr:from>
      <cdr:x>0.66375</cdr:x>
      <cdr:y>0.6655</cdr:y>
    </cdr:from>
    <cdr:to>
      <cdr:x>0.76025</cdr:x>
      <cdr:y>0.69825</cdr:y>
    </cdr:to>
    <cdr:sp>
      <cdr:nvSpPr>
        <cdr:cNvPr id="3" name="TextBox 3"/>
        <cdr:cNvSpPr txBox="1">
          <a:spLocks noChangeArrowheads="1"/>
        </cdr:cNvSpPr>
      </cdr:nvSpPr>
      <cdr:spPr>
        <a:xfrm>
          <a:off x="3924300" y="3333750"/>
          <a:ext cx="5715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0.79425</cdr:x>
      <cdr:y>0.82825</cdr:y>
    </cdr:from>
    <cdr:to>
      <cdr:x>0.95425</cdr:x>
      <cdr:y>0.86125</cdr:y>
    </cdr:to>
    <cdr:sp>
      <cdr:nvSpPr>
        <cdr:cNvPr id="4" name="TextBox 4"/>
        <cdr:cNvSpPr txBox="1">
          <a:spLocks noChangeArrowheads="1"/>
        </cdr:cNvSpPr>
      </cdr:nvSpPr>
      <cdr:spPr>
        <a:xfrm>
          <a:off x="4695825" y="4152900"/>
          <a:ext cx="9429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0.649</cdr:x>
      <cdr:y>0.7455</cdr:y>
    </cdr:from>
    <cdr:to>
      <cdr:x>0.77275</cdr:x>
      <cdr:y>0.7785</cdr:y>
    </cdr:to>
    <cdr:sp>
      <cdr:nvSpPr>
        <cdr:cNvPr id="5" name="TextBox 5"/>
        <cdr:cNvSpPr txBox="1">
          <a:spLocks noChangeArrowheads="1"/>
        </cdr:cNvSpPr>
      </cdr:nvSpPr>
      <cdr:spPr>
        <a:xfrm>
          <a:off x="3838575" y="3733800"/>
          <a:ext cx="7334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0.967</cdr:x>
      <cdr:y>0.13925</cdr:y>
    </cdr:from>
    <cdr:to>
      <cdr:x>0.9965</cdr:x>
      <cdr:y>0.8785</cdr:y>
    </cdr:to>
    <cdr:sp>
      <cdr:nvSpPr>
        <cdr:cNvPr id="6" name="TextBox 6"/>
        <cdr:cNvSpPr txBox="1">
          <a:spLocks noChangeArrowheads="1"/>
        </cdr:cNvSpPr>
      </cdr:nvSpPr>
      <cdr:spPr>
        <a:xfrm>
          <a:off x="5715000" y="695325"/>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0.959</cdr:x>
      <cdr:y>0.13725</cdr:y>
    </cdr:from>
    <cdr:to>
      <cdr:x>0.9885</cdr:x>
      <cdr:y>0.876</cdr:y>
    </cdr:to>
    <cdr:sp>
      <cdr:nvSpPr>
        <cdr:cNvPr id="1" name="TextBox 1"/>
        <cdr:cNvSpPr txBox="1">
          <a:spLocks noChangeArrowheads="1"/>
        </cdr:cNvSpPr>
      </cdr:nvSpPr>
      <cdr:spPr>
        <a:xfrm>
          <a:off x="5667375" y="6858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0.72425</cdr:x>
      <cdr:y>0.293</cdr:y>
    </cdr:from>
    <cdr:to>
      <cdr:x>0.86125</cdr:x>
      <cdr:y>0.3375</cdr:y>
    </cdr:to>
    <cdr:sp>
      <cdr:nvSpPr>
        <cdr:cNvPr id="1" name="TextBox 1"/>
        <cdr:cNvSpPr txBox="1">
          <a:spLocks noChangeArrowheads="1"/>
        </cdr:cNvSpPr>
      </cdr:nvSpPr>
      <cdr:spPr>
        <a:xfrm>
          <a:off x="4276725" y="1466850"/>
          <a:ext cx="809625" cy="2190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0.8105</cdr:x>
      <cdr:y>0.5565</cdr:y>
    </cdr:from>
    <cdr:to>
      <cdr:x>0.92075</cdr:x>
      <cdr:y>0.59975</cdr:y>
    </cdr:to>
    <cdr:sp>
      <cdr:nvSpPr>
        <cdr:cNvPr id="2" name="TextBox 2"/>
        <cdr:cNvSpPr txBox="1">
          <a:spLocks noChangeArrowheads="1"/>
        </cdr:cNvSpPr>
      </cdr:nvSpPr>
      <cdr:spPr>
        <a:xfrm>
          <a:off x="4791075" y="2790825"/>
          <a:ext cx="647700" cy="2190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Spain</a:t>
          </a:r>
        </a:p>
      </cdr:txBody>
    </cdr:sp>
  </cdr:relSizeAnchor>
  <cdr:relSizeAnchor xmlns:cdr="http://schemas.openxmlformats.org/drawingml/2006/chartDrawing">
    <cdr:from>
      <cdr:x>0.62925</cdr:x>
      <cdr:y>0.747</cdr:y>
    </cdr:from>
    <cdr:to>
      <cdr:x>0.7155</cdr:x>
      <cdr:y>0.7805</cdr:y>
    </cdr:to>
    <cdr:sp>
      <cdr:nvSpPr>
        <cdr:cNvPr id="3" name="TextBox 3"/>
        <cdr:cNvSpPr txBox="1">
          <a:spLocks noChangeArrowheads="1"/>
        </cdr:cNvSpPr>
      </cdr:nvSpPr>
      <cdr:spPr>
        <a:xfrm>
          <a:off x="3714750" y="3743325"/>
          <a:ext cx="514350"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0.4885</cdr:x>
      <cdr:y>0.64625</cdr:y>
    </cdr:from>
    <cdr:to>
      <cdr:x>0.63025</cdr:x>
      <cdr:y>0.679</cdr:y>
    </cdr:to>
    <cdr:sp>
      <cdr:nvSpPr>
        <cdr:cNvPr id="4" name="TextBox 4"/>
        <cdr:cNvSpPr txBox="1">
          <a:spLocks noChangeArrowheads="1"/>
        </cdr:cNvSpPr>
      </cdr:nvSpPr>
      <cdr:spPr>
        <a:xfrm>
          <a:off x="2886075" y="3238500"/>
          <a:ext cx="8382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0.86125</cdr:x>
      <cdr:y>0.7085</cdr:y>
    </cdr:from>
    <cdr:to>
      <cdr:x>0.92575</cdr:x>
      <cdr:y>0.7415</cdr:y>
    </cdr:to>
    <cdr:sp>
      <cdr:nvSpPr>
        <cdr:cNvPr id="5" name="TextBox 5"/>
        <cdr:cNvSpPr txBox="1">
          <a:spLocks noChangeArrowheads="1"/>
        </cdr:cNvSpPr>
      </cdr:nvSpPr>
      <cdr:spPr>
        <a:xfrm>
          <a:off x="5086350" y="3552825"/>
          <a:ext cx="3810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Italy</a:t>
          </a:r>
        </a:p>
      </cdr:txBody>
    </cdr:sp>
  </cdr:relSizeAnchor>
  <cdr:relSizeAnchor xmlns:cdr="http://schemas.openxmlformats.org/drawingml/2006/chartDrawing">
    <cdr:from>
      <cdr:x>0.55925</cdr:x>
      <cdr:y>0.6785</cdr:y>
    </cdr:from>
    <cdr:to>
      <cdr:x>0.58175</cdr:x>
      <cdr:y>0.8585</cdr:y>
    </cdr:to>
    <cdr:sp>
      <cdr:nvSpPr>
        <cdr:cNvPr id="6" name="Line 6"/>
        <cdr:cNvSpPr>
          <a:spLocks/>
        </cdr:cNvSpPr>
      </cdr:nvSpPr>
      <cdr:spPr>
        <a:xfrm>
          <a:off x="3305175" y="3400425"/>
          <a:ext cx="133350" cy="904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0.6655</cdr:x>
      <cdr:y>0.7805</cdr:y>
    </cdr:from>
    <cdr:to>
      <cdr:x>0.67675</cdr:x>
      <cdr:y>0.8235</cdr:y>
    </cdr:to>
    <cdr:sp>
      <cdr:nvSpPr>
        <cdr:cNvPr id="7" name="Line 7"/>
        <cdr:cNvSpPr>
          <a:spLocks/>
        </cdr:cNvSpPr>
      </cdr:nvSpPr>
      <cdr:spPr>
        <a:xfrm flipH="1">
          <a:off x="3933825" y="3914775"/>
          <a:ext cx="66675"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0.95075</cdr:x>
      <cdr:y>0.13725</cdr:y>
    </cdr:from>
    <cdr:to>
      <cdr:x>0.98</cdr:x>
      <cdr:y>0.8765</cdr:y>
    </cdr:to>
    <cdr:sp>
      <cdr:nvSpPr>
        <cdr:cNvPr id="8" name="TextBox 8"/>
        <cdr:cNvSpPr txBox="1">
          <a:spLocks noChangeArrowheads="1"/>
        </cdr:cNvSpPr>
      </cdr:nvSpPr>
      <cdr:spPr>
        <a:xfrm>
          <a:off x="5619750" y="685800"/>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0.1295</cdr:y>
    </cdr:from>
    <cdr:to>
      <cdr:x>0.995</cdr:x>
      <cdr:y>0.86675</cdr:y>
    </cdr:to>
    <cdr:sp>
      <cdr:nvSpPr>
        <cdr:cNvPr id="1" name="TextBox 1"/>
        <cdr:cNvSpPr txBox="1">
          <a:spLocks noChangeArrowheads="1"/>
        </cdr:cNvSpPr>
      </cdr:nvSpPr>
      <cdr:spPr>
        <a:xfrm>
          <a:off x="5705475"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0.1315</cdr:y>
    </cdr:from>
    <cdr:to>
      <cdr:x>0.99325</cdr:x>
      <cdr:y>0.86875</cdr:y>
    </cdr:to>
    <cdr:sp>
      <cdr:nvSpPr>
        <cdr:cNvPr id="1" name="TextBox 1"/>
        <cdr:cNvSpPr txBox="1">
          <a:spLocks noChangeArrowheads="1"/>
        </cdr:cNvSpPr>
      </cdr:nvSpPr>
      <cdr:spPr>
        <a:xfrm>
          <a:off x="569595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0.1295</cdr:y>
    </cdr:from>
    <cdr:to>
      <cdr:x>0.99325</cdr:x>
      <cdr:y>0.86625</cdr:y>
    </cdr:to>
    <cdr:sp>
      <cdr:nvSpPr>
        <cdr:cNvPr id="1" name="TextBox 1"/>
        <cdr:cNvSpPr txBox="1">
          <a:spLocks noChangeArrowheads="1"/>
        </cdr:cNvSpPr>
      </cdr:nvSpPr>
      <cdr:spPr>
        <a:xfrm>
          <a:off x="569595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0.9655</cdr:x>
      <cdr:y>0.118</cdr:y>
    </cdr:from>
    <cdr:to>
      <cdr:x>0.995</cdr:x>
      <cdr:y>0.8545</cdr:y>
    </cdr:to>
    <cdr:sp>
      <cdr:nvSpPr>
        <cdr:cNvPr id="1" name="TextBox 1"/>
        <cdr:cNvSpPr txBox="1">
          <a:spLocks noChangeArrowheads="1"/>
        </cdr:cNvSpPr>
      </cdr:nvSpPr>
      <cdr:spPr>
        <a:xfrm>
          <a:off x="5705475" y="5905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0.04275</cdr:x>
      <cdr:y>0.95075</cdr:y>
    </cdr:to>
    <cdr:sp>
      <cdr:nvSpPr>
        <cdr:cNvPr id="1" name="Rectangle 1"/>
        <cdr:cNvSpPr>
          <a:spLocks/>
        </cdr:cNvSpPr>
      </cdr:nvSpPr>
      <cdr:spPr>
        <a:xfrm>
          <a:off x="38100" y="4448175"/>
          <a:ext cx="219075"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0.0965</cdr:x>
      <cdr:y>0.8695</cdr:y>
    </cdr:from>
    <cdr:to>
      <cdr:x>0.121</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0.121</cdr:x>
      <cdr:y>0.27375</cdr:y>
    </cdr:from>
    <cdr:to>
      <cdr:x>0.51875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0.5655</cdr:x>
      <cdr:y>0.3505</cdr:y>
    </cdr:to>
    <cdr:sp>
      <cdr:nvSpPr>
        <cdr:cNvPr id="4" name="Line 4"/>
        <cdr:cNvSpPr>
          <a:spLocks/>
        </cdr:cNvSpPr>
      </cdr:nvSpPr>
      <cdr:spPr>
        <a:xfrm>
          <a:off x="2133600" y="1590675"/>
          <a:ext cx="1209675"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0.61475</cdr:x>
      <cdr:y>0.7745</cdr:y>
    </cdr:to>
    <cdr:sp>
      <cdr:nvSpPr>
        <cdr:cNvPr id="5" name="TextBox 5"/>
        <cdr:cNvSpPr txBox="1">
          <a:spLocks noChangeArrowheads="1"/>
        </cdr:cNvSpPr>
      </cdr:nvSpPr>
      <cdr:spPr>
        <a:xfrm>
          <a:off x="1276350"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cdr:x>
      <cdr:y>0.60025</cdr:y>
    </cdr:from>
    <cdr:to>
      <cdr:x>0.497</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0.8215</cdr:x>
      <cdr:y>0.584</cdr:y>
    </cdr:from>
    <cdr:to>
      <cdr:x>0.9735</cdr:x>
      <cdr:y>0.69125</cdr:y>
    </cdr:to>
    <cdr:sp>
      <cdr:nvSpPr>
        <cdr:cNvPr id="7" name="TextBox 7"/>
        <cdr:cNvSpPr txBox="1">
          <a:spLocks noChangeArrowheads="1"/>
        </cdr:cNvSpPr>
      </cdr:nvSpPr>
      <cdr:spPr>
        <a:xfrm>
          <a:off x="485775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cdr:x>
      <cdr:y>0.44125</cdr:y>
    </cdr:from>
    <cdr:to>
      <cdr:x>0.9965</cdr:x>
      <cdr:y>0.5475</cdr:y>
    </cdr:to>
    <cdr:sp>
      <cdr:nvSpPr>
        <cdr:cNvPr id="8" name="TextBox 8"/>
        <cdr:cNvSpPr txBox="1">
          <a:spLocks noChangeArrowheads="1"/>
        </cdr:cNvSpPr>
      </cdr:nvSpPr>
      <cdr:spPr>
        <a:xfrm>
          <a:off x="4791075"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cdr:x>
      <cdr:y>0.15975</cdr:y>
    </cdr:from>
    <cdr:to>
      <cdr:x>0.99725</cdr:x>
      <cdr:y>0.26225</cdr:y>
    </cdr:to>
    <cdr:sp>
      <cdr:nvSpPr>
        <cdr:cNvPr id="9" name="TextBox 9"/>
        <cdr:cNvSpPr txBox="1">
          <a:spLocks noChangeArrowheads="1"/>
        </cdr:cNvSpPr>
      </cdr:nvSpPr>
      <cdr:spPr>
        <a:xfrm>
          <a:off x="4791075"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cdr:x>
      <cdr:y>0.30625</cdr:y>
    </cdr:from>
    <cdr:to>
      <cdr:x>0.9965</cdr:x>
      <cdr:y>0.408</cdr:y>
    </cdr:to>
    <cdr:sp>
      <cdr:nvSpPr>
        <cdr:cNvPr id="10" name="TextBox 10"/>
        <cdr:cNvSpPr txBox="1">
          <a:spLocks noChangeArrowheads="1"/>
        </cdr:cNvSpPr>
      </cdr:nvSpPr>
      <cdr:spPr>
        <a:xfrm>
          <a:off x="4791075"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0.7985</cdr:x>
      <cdr:y>0.0425</cdr:y>
    </cdr:from>
    <cdr:to>
      <cdr:x>0.99725</cdr:x>
      <cdr:y>0.12475</cdr:y>
    </cdr:to>
    <cdr:sp>
      <cdr:nvSpPr>
        <cdr:cNvPr id="11" name="TextBox 11"/>
        <cdr:cNvSpPr txBox="1">
          <a:spLocks noChangeArrowheads="1"/>
        </cdr:cNvSpPr>
      </cdr:nvSpPr>
      <cdr:spPr>
        <a:xfrm>
          <a:off x="471487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0.7785</cdr:x>
      <cdr:y>0.12375</cdr:y>
    </cdr:from>
    <cdr:to>
      <cdr:x>0.81</cdr:x>
      <cdr:y>0.27375</cdr:y>
    </cdr:to>
    <cdr:sp>
      <cdr:nvSpPr>
        <cdr:cNvPr id="12" name="Line 12"/>
        <cdr:cNvSpPr>
          <a:spLocks/>
        </cdr:cNvSpPr>
      </cdr:nvSpPr>
      <cdr:spPr>
        <a:xfrm flipH="1">
          <a:off x="4600575" y="619125"/>
          <a:ext cx="190500"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0.75475</cdr:x>
      <cdr:y>0.26225</cdr:y>
    </cdr:from>
    <cdr:to>
      <cdr:x>0.86125</cdr:x>
      <cdr:y>0.30625</cdr:y>
    </cdr:to>
    <cdr:sp>
      <cdr:nvSpPr>
        <cdr:cNvPr id="13" name="Line 13"/>
        <cdr:cNvSpPr>
          <a:spLocks/>
        </cdr:cNvSpPr>
      </cdr:nvSpPr>
      <cdr:spPr>
        <a:xfrm flipH="1">
          <a:off x="445770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0.72875</cdr:x>
      <cdr:y>0.3505</cdr:y>
    </cdr:from>
    <cdr:to>
      <cdr:x>0.80925</cdr:x>
      <cdr:y>0.3615</cdr:y>
    </cdr:to>
    <cdr:sp>
      <cdr:nvSpPr>
        <cdr:cNvPr id="14" name="Line 14"/>
        <cdr:cNvSpPr>
          <a:spLocks/>
        </cdr:cNvSpPr>
      </cdr:nvSpPr>
      <cdr:spPr>
        <a:xfrm flipH="1">
          <a:off x="430530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cdr:x>
      <cdr:y>0.4195</cdr:y>
    </cdr:from>
    <cdr:to>
      <cdr:x>0.86125</cdr:x>
      <cdr:y>0.44125</cdr:y>
    </cdr:to>
    <cdr:sp>
      <cdr:nvSpPr>
        <cdr:cNvPr id="15" name="Line 15"/>
        <cdr:cNvSpPr>
          <a:spLocks/>
        </cdr:cNvSpPr>
      </cdr:nvSpPr>
      <cdr:spPr>
        <a:xfrm flipH="1" flipV="1">
          <a:off x="423862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0.75475</cdr:x>
      <cdr:y>0.56775</cdr:y>
    </cdr:from>
    <cdr:to>
      <cdr:x>0.8215</cdr:x>
      <cdr:y>0.6245</cdr:y>
    </cdr:to>
    <cdr:sp>
      <cdr:nvSpPr>
        <cdr:cNvPr id="16" name="Line 16"/>
        <cdr:cNvSpPr>
          <a:spLocks/>
        </cdr:cNvSpPr>
      </cdr:nvSpPr>
      <cdr:spPr>
        <a:xfrm flipH="1" flipV="1">
          <a:off x="4457700" y="2847975"/>
          <a:ext cx="390525"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0.10725</cdr:y>
    </cdr:from>
    <cdr:to>
      <cdr:x>0.186</cdr:x>
      <cdr:y>0.1425</cdr:y>
    </cdr:to>
    <cdr:sp>
      <cdr:nvSpPr>
        <cdr:cNvPr id="17" name="TextBox 17"/>
        <cdr:cNvSpPr txBox="1">
          <a:spLocks noChangeArrowheads="1"/>
        </cdr:cNvSpPr>
      </cdr:nvSpPr>
      <cdr:spPr>
        <a:xfrm>
          <a:off x="428625" y="533400"/>
          <a:ext cx="66675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0.66375</cdr:x>
      <cdr:y>0.994</cdr:y>
    </cdr:to>
    <cdr:sp>
      <cdr:nvSpPr>
        <cdr:cNvPr id="18" name="TextBox 18"/>
        <cdr:cNvSpPr txBox="1">
          <a:spLocks noChangeArrowheads="1"/>
        </cdr:cNvSpPr>
      </cdr:nvSpPr>
      <cdr:spPr>
        <a:xfrm>
          <a:off x="1752600" y="4705350"/>
          <a:ext cx="2171700"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0.57425</cdr:x>
      <cdr:y>0.8495</cdr:y>
    </cdr:from>
    <cdr:to>
      <cdr:x>0.78725</cdr:x>
      <cdr:y>0.8975</cdr:y>
    </cdr:to>
    <cdr:sp>
      <cdr:nvSpPr>
        <cdr:cNvPr id="19" name="TextBox 19"/>
        <cdr:cNvSpPr txBox="1">
          <a:spLocks noChangeArrowheads="1"/>
        </cdr:cNvSpPr>
      </cdr:nvSpPr>
      <cdr:spPr>
        <a:xfrm>
          <a:off x="3390900" y="4257675"/>
          <a:ext cx="1257300" cy="238125"/>
        </a:xfrm>
        <a:prstGeom prst="rect">
          <a:avLst/>
        </a:prstGeom>
        <a:noFill/>
        <a:ln w="9525" cmpd="sng">
          <a:noFill/>
        </a:ln>
      </cdr:spPr>
      <cdr:txBody>
        <a:bodyPr vertOverflow="clip" wrap="square"/>
        <a:p>
          <a:pPr algn="r">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0.07275</cdr:x>
      <cdr:y>0.2675</cdr:y>
    </cdr:from>
    <cdr:to>
      <cdr:x>0.788</cdr:x>
      <cdr:y>0.56775</cdr:y>
    </cdr:to>
    <cdr:sp>
      <cdr:nvSpPr>
        <cdr:cNvPr id="20" name="Line 20"/>
        <cdr:cNvSpPr>
          <a:spLocks/>
        </cdr:cNvSpPr>
      </cdr:nvSpPr>
      <cdr:spPr>
        <a:xfrm flipV="1">
          <a:off x="428625" y="1333500"/>
          <a:ext cx="422910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0.56775</cdr:y>
    </cdr:from>
    <cdr:to>
      <cdr:x>0.788</cdr:x>
      <cdr:y>0.612</cdr:y>
    </cdr:to>
    <cdr:sp>
      <cdr:nvSpPr>
        <cdr:cNvPr id="21" name="Line 21"/>
        <cdr:cNvSpPr>
          <a:spLocks/>
        </cdr:cNvSpPr>
      </cdr:nvSpPr>
      <cdr:spPr>
        <a:xfrm>
          <a:off x="428625" y="2847975"/>
          <a:ext cx="422910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0.8495</cdr:y>
    </cdr:from>
    <cdr:to>
      <cdr:x>0.08275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0.8495</cdr:y>
    </cdr:from>
    <cdr:to>
      <cdr:x>0.10075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0.86875</cdr:y>
    </cdr:from>
    <cdr:to>
      <cdr:x>0.10075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0.78725</cdr:x>
      <cdr:y>0.67475</cdr:y>
    </cdr:from>
    <cdr:to>
      <cdr:x>0.8215</cdr:x>
      <cdr:y>0.938</cdr:y>
    </cdr:to>
    <cdr:sp>
      <cdr:nvSpPr>
        <cdr:cNvPr id="25" name="TextBox 25">
          <a:hlinkClick r:id="rId1"/>
        </cdr:cNvPr>
        <cdr:cNvSpPr txBox="1">
          <a:spLocks noChangeArrowheads="1"/>
        </cdr:cNvSpPr>
      </cdr:nvSpPr>
      <cdr:spPr>
        <a:xfrm>
          <a:off x="4648200" y="3381375"/>
          <a:ext cx="200025" cy="1323975"/>
        </a:xfrm>
        <a:prstGeom prst="rect">
          <a:avLst/>
        </a:prstGeom>
        <a:noFill/>
        <a:ln w="9525" cmpd="sng">
          <a:noFill/>
        </a:ln>
      </cdr:spPr>
      <cdr:txBody>
        <a:bodyPr vertOverflow="clip" wrap="square" vert="vert270"/>
        <a:p>
          <a:pPr algn="r">
            <a:defRPr/>
          </a:pPr>
          <a:r>
            <a:rPr lang="en-US" cap="none" sz="1000" b="0" i="0" u="none" baseline="0">
              <a:latin typeface="Arial"/>
              <a:ea typeface="Arial"/>
              <a:cs typeface="Arial"/>
            </a:rPr>
            <a:t>www.earth-policy.org</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0.1295</cdr:y>
    </cdr:from>
    <cdr:to>
      <cdr:x>0.995</cdr:x>
      <cdr:y>0.86625</cdr:y>
    </cdr:to>
    <cdr:sp>
      <cdr:nvSpPr>
        <cdr:cNvPr id="1" name="TextBox 1"/>
        <cdr:cNvSpPr txBox="1">
          <a:spLocks noChangeArrowheads="1"/>
        </cdr:cNvSpPr>
      </cdr:nvSpPr>
      <cdr:spPr>
        <a:xfrm>
          <a:off x="570547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0.1295</cdr:y>
    </cdr:from>
    <cdr:to>
      <cdr:x>0.99325</cdr:x>
      <cdr:y>0.86625</cdr:y>
    </cdr:to>
    <cdr:sp>
      <cdr:nvSpPr>
        <cdr:cNvPr id="1" name="TextBox 1"/>
        <cdr:cNvSpPr txBox="1">
          <a:spLocks noChangeArrowheads="1"/>
        </cdr:cNvSpPr>
      </cdr:nvSpPr>
      <cdr:spPr>
        <a:xfrm>
          <a:off x="569595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cdr:x>
      <cdr:y>0.1295</cdr:y>
    </cdr:from>
    <cdr:to>
      <cdr:x>0.99175</cdr:x>
      <cdr:y>0.86625</cdr:y>
    </cdr:to>
    <cdr:sp>
      <cdr:nvSpPr>
        <cdr:cNvPr id="1" name="TextBox 1"/>
        <cdr:cNvSpPr txBox="1">
          <a:spLocks noChangeArrowheads="1"/>
        </cdr:cNvSpPr>
      </cdr:nvSpPr>
      <cdr:spPr>
        <a:xfrm>
          <a:off x="568642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0.1335</cdr:y>
    </cdr:from>
    <cdr:to>
      <cdr:x>0.99325</cdr:x>
      <cdr:y>0.8705</cdr:y>
    </cdr:to>
    <cdr:sp>
      <cdr:nvSpPr>
        <cdr:cNvPr id="1" name="TextBox 1"/>
        <cdr:cNvSpPr txBox="1">
          <a:spLocks noChangeArrowheads="1"/>
        </cdr:cNvSpPr>
      </cdr:nvSpPr>
      <cdr:spPr>
        <a:xfrm>
          <a:off x="5695950"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0.80275</cdr:x>
      <cdr:y>0.178</cdr:y>
    </cdr:from>
    <cdr:to>
      <cdr:x>0.8745</cdr:x>
      <cdr:y>0.211</cdr:y>
    </cdr:to>
    <cdr:sp>
      <cdr:nvSpPr>
        <cdr:cNvPr id="1" name="TextBox 1"/>
        <cdr:cNvSpPr txBox="1">
          <a:spLocks noChangeArrowheads="1"/>
        </cdr:cNvSpPr>
      </cdr:nvSpPr>
      <cdr:spPr>
        <a:xfrm>
          <a:off x="4743450" y="885825"/>
          <a:ext cx="4286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0.7795</cdr:x>
      <cdr:y>0.59575</cdr:y>
    </cdr:from>
    <cdr:to>
      <cdr:x>0.93325</cdr:x>
      <cdr:y>0.6285</cdr:y>
    </cdr:to>
    <cdr:sp>
      <cdr:nvSpPr>
        <cdr:cNvPr id="2" name="TextBox 2"/>
        <cdr:cNvSpPr txBox="1">
          <a:spLocks noChangeArrowheads="1"/>
        </cdr:cNvSpPr>
      </cdr:nvSpPr>
      <cdr:spPr>
        <a:xfrm>
          <a:off x="4610100" y="2981325"/>
          <a:ext cx="9048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0.81375</cdr:x>
      <cdr:y>0.72725</cdr:y>
    </cdr:from>
    <cdr:to>
      <cdr:x>0.8905</cdr:x>
      <cdr:y>0.76025</cdr:y>
    </cdr:to>
    <cdr:sp>
      <cdr:nvSpPr>
        <cdr:cNvPr id="3" name="TextBox 3"/>
        <cdr:cNvSpPr txBox="1">
          <a:spLocks noChangeArrowheads="1"/>
        </cdr:cNvSpPr>
      </cdr:nvSpPr>
      <cdr:spPr>
        <a:xfrm>
          <a:off x="4810125" y="3648075"/>
          <a:ext cx="4572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0.81375</cdr:x>
      <cdr:y>0.82225</cdr:y>
    </cdr:from>
    <cdr:to>
      <cdr:x>0.92125</cdr:x>
      <cdr:y>0.86475</cdr:y>
    </cdr:to>
    <cdr:sp>
      <cdr:nvSpPr>
        <cdr:cNvPr id="4" name="TextBox 4"/>
        <cdr:cNvSpPr txBox="1">
          <a:spLocks noChangeArrowheads="1"/>
        </cdr:cNvSpPr>
      </cdr:nvSpPr>
      <cdr:spPr>
        <a:xfrm>
          <a:off x="4810125" y="4124325"/>
          <a:ext cx="638175" cy="2095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0.96375</cdr:x>
      <cdr:y>0.12775</cdr:y>
    </cdr:from>
    <cdr:to>
      <cdr:x>0.9935</cdr:x>
      <cdr:y>0.86475</cdr:y>
    </cdr:to>
    <cdr:sp>
      <cdr:nvSpPr>
        <cdr:cNvPr id="5" name="TextBox 5"/>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0.12775</cdr:y>
    </cdr:from>
    <cdr:to>
      <cdr:x>0.99175</cdr:x>
      <cdr:y>0.86475</cdr:y>
    </cdr:to>
    <cdr:sp>
      <cdr:nvSpPr>
        <cdr:cNvPr id="1" name="TextBox 1"/>
        <cdr:cNvSpPr txBox="1">
          <a:spLocks noChangeArrowheads="1"/>
        </cdr:cNvSpPr>
      </cdr:nvSpPr>
      <cdr:spPr>
        <a:xfrm>
          <a:off x="5686425"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41</xdr:row>
      <xdr:rowOff>114300</xdr:rowOff>
    </xdr:from>
    <xdr:ext cx="76200" cy="200025"/>
    <xdr:sp>
      <xdr:nvSpPr>
        <xdr:cNvPr id="1" name="TextBox 1"/>
        <xdr:cNvSpPr txBox="1">
          <a:spLocks noChangeArrowheads="1"/>
        </xdr:cNvSpPr>
      </xdr:nvSpPr>
      <xdr:spPr>
        <a:xfrm>
          <a:off x="257175"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0.435</cdr:y>
    </cdr:from>
    <cdr:to>
      <cdr:x>0.396</cdr:x>
      <cdr:y>0.48675</cdr:y>
    </cdr:to>
    <cdr:sp>
      <cdr:nvSpPr>
        <cdr:cNvPr id="1" name="TextBox 1"/>
        <cdr:cNvSpPr txBox="1">
          <a:spLocks noChangeArrowheads="1"/>
        </cdr:cNvSpPr>
      </cdr:nvSpPr>
      <cdr:spPr>
        <a:xfrm>
          <a:off x="2038350" y="3571875"/>
          <a:ext cx="476250" cy="4286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Coal
(40.2%)
</a:t>
          </a:r>
        </a:p>
      </cdr:txBody>
    </cdr:sp>
  </cdr:relSizeAnchor>
  <cdr:relSizeAnchor xmlns:cdr="http://schemas.openxmlformats.org/drawingml/2006/chartDrawing">
    <cdr:from>
      <cdr:x>0.32075</cdr:x>
      <cdr:y>0.23325</cdr:y>
    </cdr:from>
    <cdr:to>
      <cdr:x>0.3985</cdr:x>
      <cdr:y>0.269</cdr:y>
    </cdr:to>
    <cdr:sp>
      <cdr:nvSpPr>
        <cdr:cNvPr id="2" name="TextBox 2"/>
        <cdr:cNvSpPr txBox="1">
          <a:spLocks noChangeArrowheads="1"/>
        </cdr:cNvSpPr>
      </cdr:nvSpPr>
      <cdr:spPr>
        <a:xfrm>
          <a:off x="2038350" y="1914525"/>
          <a:ext cx="4953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(13.7%)
</a:t>
          </a:r>
        </a:p>
      </cdr:txBody>
    </cdr:sp>
  </cdr:relSizeAnchor>
  <cdr:relSizeAnchor xmlns:cdr="http://schemas.openxmlformats.org/drawingml/2006/chartDrawing">
    <cdr:from>
      <cdr:x>0.307</cdr:x>
      <cdr:y>0.17725</cdr:y>
    </cdr:from>
    <cdr:to>
      <cdr:x>0.409</cdr:x>
      <cdr:y>0.2165</cdr:y>
    </cdr:to>
    <cdr:sp>
      <cdr:nvSpPr>
        <cdr:cNvPr id="3" name="TextBox 3"/>
        <cdr:cNvSpPr txBox="1">
          <a:spLocks noChangeArrowheads="1"/>
        </cdr:cNvSpPr>
      </cdr:nvSpPr>
      <cdr:spPr>
        <a:xfrm>
          <a:off x="1952625" y="1447800"/>
          <a:ext cx="647700" cy="32385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(17.6%)
</a:t>
          </a:r>
        </a:p>
      </cdr:txBody>
    </cdr:sp>
  </cdr:relSizeAnchor>
  <cdr:relSizeAnchor xmlns:cdr="http://schemas.openxmlformats.org/drawingml/2006/chartDrawing">
    <cdr:from>
      <cdr:x>0.3115</cdr:x>
      <cdr:y>0.30125</cdr:y>
    </cdr:from>
    <cdr:to>
      <cdr:x>0.413</cdr:x>
      <cdr:y>0.33625</cdr:y>
    </cdr:to>
    <cdr:sp>
      <cdr:nvSpPr>
        <cdr:cNvPr id="4" name="TextBox 4"/>
        <cdr:cNvSpPr txBox="1">
          <a:spLocks noChangeArrowheads="1"/>
        </cdr:cNvSpPr>
      </cdr:nvSpPr>
      <cdr:spPr>
        <a:xfrm>
          <a:off x="1981200" y="2466975"/>
          <a:ext cx="647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Natural Gas
(19.1%)
</a:t>
          </a:r>
        </a:p>
      </cdr:txBody>
    </cdr:sp>
  </cdr:relSizeAnchor>
  <cdr:relSizeAnchor xmlns:cdr="http://schemas.openxmlformats.org/drawingml/2006/chartDrawing">
    <cdr:from>
      <cdr:x>0.32075</cdr:x>
      <cdr:y>0.361</cdr:y>
    </cdr:from>
    <cdr:to>
      <cdr:x>0.413</cdr:x>
      <cdr:y>0.38375</cdr:y>
    </cdr:to>
    <cdr:sp>
      <cdr:nvSpPr>
        <cdr:cNvPr id="5" name="TextBox 5"/>
        <cdr:cNvSpPr txBox="1">
          <a:spLocks noChangeArrowheads="1"/>
        </cdr:cNvSpPr>
      </cdr:nvSpPr>
      <cdr:spPr>
        <a:xfrm>
          <a:off x="2038350" y="2962275"/>
          <a:ext cx="590550" cy="190500"/>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Oil (5.2%)
</a:t>
          </a:r>
        </a:p>
      </cdr:txBody>
    </cdr:sp>
  </cdr:relSizeAnchor>
  <cdr:relSizeAnchor xmlns:cdr="http://schemas.openxmlformats.org/drawingml/2006/chartDrawing">
    <cdr:from>
      <cdr:x>0.6895</cdr:x>
      <cdr:y>0.429</cdr:y>
    </cdr:from>
    <cdr:to>
      <cdr:x>0.793</cdr:x>
      <cdr:y>0.463</cdr:y>
    </cdr:to>
    <cdr:sp>
      <cdr:nvSpPr>
        <cdr:cNvPr id="6" name="TextBox 6"/>
        <cdr:cNvSpPr txBox="1">
          <a:spLocks noChangeArrowheads="1"/>
        </cdr:cNvSpPr>
      </cdr:nvSpPr>
      <cdr:spPr>
        <a:xfrm>
          <a:off x="4391025" y="3524250"/>
          <a:ext cx="657225" cy="2762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(18.5%)
</a:t>
          </a:r>
        </a:p>
      </cdr:txBody>
    </cdr:sp>
  </cdr:relSizeAnchor>
  <cdr:relSizeAnchor xmlns:cdr="http://schemas.openxmlformats.org/drawingml/2006/chartDrawing">
    <cdr:from>
      <cdr:x>0.70325</cdr:x>
      <cdr:y>0.48575</cdr:y>
    </cdr:from>
    <cdr:to>
      <cdr:x>0.777</cdr:x>
      <cdr:y>0.527</cdr:y>
    </cdr:to>
    <cdr:sp>
      <cdr:nvSpPr>
        <cdr:cNvPr id="7" name="TextBox 7"/>
        <cdr:cNvSpPr txBox="1">
          <a:spLocks noChangeArrowheads="1"/>
        </cdr:cNvSpPr>
      </cdr:nvSpPr>
      <cdr:spPr>
        <a:xfrm>
          <a:off x="4486275" y="3990975"/>
          <a:ext cx="4667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(10.1%)
</a:t>
          </a:r>
        </a:p>
      </cdr:txBody>
    </cdr:sp>
  </cdr:relSizeAnchor>
  <cdr:relSizeAnchor xmlns:cdr="http://schemas.openxmlformats.org/drawingml/2006/chartDrawing">
    <cdr:from>
      <cdr:x>0.70475</cdr:x>
      <cdr:y>0.188</cdr:y>
    </cdr:from>
    <cdr:to>
      <cdr:x>0.777</cdr:x>
      <cdr:y>0.22425</cdr:y>
    </cdr:to>
    <cdr:sp>
      <cdr:nvSpPr>
        <cdr:cNvPr id="8" name="TextBox 8"/>
        <cdr:cNvSpPr txBox="1">
          <a:spLocks noChangeArrowheads="1"/>
        </cdr:cNvSpPr>
      </cdr:nvSpPr>
      <cdr:spPr>
        <a:xfrm>
          <a:off x="4495800" y="1543050"/>
          <a:ext cx="4572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Solar
(12.0%)
</a:t>
          </a:r>
        </a:p>
      </cdr:txBody>
    </cdr:sp>
  </cdr:relSizeAnchor>
  <cdr:relSizeAnchor xmlns:cdr="http://schemas.openxmlformats.org/drawingml/2006/chartDrawing">
    <cdr:from>
      <cdr:x>0.669</cdr:x>
      <cdr:y>0.16175</cdr:y>
    </cdr:from>
    <cdr:to>
      <cdr:x>0.8175</cdr:x>
      <cdr:y>0.1825</cdr:y>
    </cdr:to>
    <cdr:sp>
      <cdr:nvSpPr>
        <cdr:cNvPr id="9" name="TextBox 9"/>
        <cdr:cNvSpPr txBox="1">
          <a:spLocks noChangeArrowheads="1"/>
        </cdr:cNvSpPr>
      </cdr:nvSpPr>
      <cdr:spPr>
        <a:xfrm>
          <a:off x="4267200" y="1323975"/>
          <a:ext cx="942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Geothermal (5.6%)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0.69875</cdr:x>
      <cdr:y>0.2955</cdr:y>
    </cdr:from>
    <cdr:to>
      <cdr:x>0.777</cdr:x>
      <cdr:y>0.34625</cdr:y>
    </cdr:to>
    <cdr:sp>
      <cdr:nvSpPr>
        <cdr:cNvPr id="10" name="TextBox 10"/>
        <cdr:cNvSpPr txBox="1">
          <a:spLocks noChangeArrowheads="1"/>
        </cdr:cNvSpPr>
      </cdr:nvSpPr>
      <cdr:spPr>
        <a:xfrm>
          <a:off x="4457700" y="2428875"/>
          <a:ext cx="495300"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Wind
(44.6%)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0.6765</cdr:x>
      <cdr:y>0.139</cdr:y>
    </cdr:from>
    <cdr:to>
      <cdr:x>0.81</cdr:x>
      <cdr:y>0.1565</cdr:y>
    </cdr:to>
    <cdr:sp>
      <cdr:nvSpPr>
        <cdr:cNvPr id="11" name="TextBox 11"/>
        <cdr:cNvSpPr txBox="1">
          <a:spLocks noChangeArrowheads="1"/>
        </cdr:cNvSpPr>
      </cdr:nvSpPr>
      <cdr:spPr>
        <a:xfrm>
          <a:off x="4314825" y="1133475"/>
          <a:ext cx="8477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Biomass (5.0%)
</a:t>
          </a:r>
        </a:p>
      </cdr:txBody>
    </cdr:sp>
  </cdr:relSizeAnchor>
  <cdr:relSizeAnchor xmlns:cdr="http://schemas.openxmlformats.org/drawingml/2006/chartDrawing">
    <cdr:from>
      <cdr:x>0.445</cdr:x>
      <cdr:y>0.156</cdr:y>
    </cdr:from>
    <cdr:to>
      <cdr:x>0.63375</cdr:x>
      <cdr:y>0.20875</cdr:y>
    </cdr:to>
    <cdr:sp>
      <cdr:nvSpPr>
        <cdr:cNvPr id="12" name="TextBox 12"/>
        <cdr:cNvSpPr txBox="1">
          <a:spLocks noChangeArrowheads="1"/>
        </cdr:cNvSpPr>
      </cdr:nvSpPr>
      <cdr:spPr>
        <a:xfrm>
          <a:off x="2838450" y="1276350"/>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Non-hydro 
Renewables 
(4.1%)
</a:t>
          </a:r>
        </a:p>
      </cdr:txBody>
    </cdr:sp>
  </cdr:relSizeAnchor>
  <cdr:relSizeAnchor xmlns:cdr="http://schemas.openxmlformats.org/drawingml/2006/chartDrawing">
    <cdr:from>
      <cdr:x>0.33125</cdr:x>
      <cdr:y>0.552</cdr:y>
    </cdr:from>
    <cdr:to>
      <cdr:x>0.38575</cdr:x>
      <cdr:y>0.5765</cdr:y>
    </cdr:to>
    <cdr:sp>
      <cdr:nvSpPr>
        <cdr:cNvPr id="13" name="TextBox 13"/>
        <cdr:cNvSpPr txBox="1">
          <a:spLocks noChangeArrowheads="1"/>
        </cdr:cNvSpPr>
      </cdr:nvSpPr>
      <cdr:spPr>
        <a:xfrm>
          <a:off x="210502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2008</a:t>
          </a:r>
        </a:p>
      </cdr:txBody>
    </cdr:sp>
  </cdr:relSizeAnchor>
  <cdr:relSizeAnchor xmlns:cdr="http://schemas.openxmlformats.org/drawingml/2006/chartDrawing">
    <cdr:from>
      <cdr:x>0.70925</cdr:x>
      <cdr:y>0.552</cdr:y>
    </cdr:from>
    <cdr:to>
      <cdr:x>0.76375</cdr:x>
      <cdr:y>0.5765</cdr:y>
    </cdr:to>
    <cdr:sp>
      <cdr:nvSpPr>
        <cdr:cNvPr id="14" name="TextBox 14"/>
        <cdr:cNvSpPr txBox="1">
          <a:spLocks noChangeArrowheads="1"/>
        </cdr:cNvSpPr>
      </cdr:nvSpPr>
      <cdr:spPr>
        <a:xfrm>
          <a:off x="452437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2020</a:t>
          </a:r>
        </a:p>
      </cdr:txBody>
    </cdr:sp>
  </cdr:relSizeAnchor>
  <cdr:relSizeAnchor xmlns:cdr="http://schemas.openxmlformats.org/drawingml/2006/chartDrawing">
    <cdr:from>
      <cdr:x>0.41975</cdr:x>
      <cdr:y>0.14775</cdr:y>
    </cdr:from>
    <cdr:to>
      <cdr:x>0.492</cdr:x>
      <cdr:y>0.16975</cdr:y>
    </cdr:to>
    <cdr:sp>
      <cdr:nvSpPr>
        <cdr:cNvPr id="15" name="Line 15"/>
        <cdr:cNvSpPr>
          <a:spLocks/>
        </cdr:cNvSpPr>
      </cdr:nvSpPr>
      <cdr:spPr>
        <a:xfrm flipH="1" flipV="1">
          <a:off x="2676525" y="1209675"/>
          <a:ext cx="4572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0.41975</cdr:x>
      <cdr:y>0.5875</cdr:y>
    </cdr:from>
    <cdr:to>
      <cdr:x>0.66125</cdr:x>
      <cdr:y>0.6335</cdr:y>
    </cdr:to>
    <cdr:sp>
      <cdr:nvSpPr>
        <cdr:cNvPr id="16" name="TextBox 16"/>
        <cdr:cNvSpPr txBox="1">
          <a:spLocks noChangeArrowheads="1"/>
        </cdr:cNvSpPr>
      </cdr:nvSpPr>
      <cdr:spPr>
        <a:xfrm>
          <a:off x="2676525" y="4829175"/>
          <a:ext cx="1543050" cy="38100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0.669</cdr:x>
      <cdr:y>0.527</cdr:y>
    </cdr:from>
    <cdr:to>
      <cdr:x>0.8395</cdr:x>
      <cdr:y>0.5445</cdr:y>
    </cdr:to>
    <cdr:sp>
      <cdr:nvSpPr>
        <cdr:cNvPr id="17" name="TextBox 17"/>
        <cdr:cNvSpPr txBox="1">
          <a:spLocks noChangeArrowheads="1"/>
        </cdr:cNvSpPr>
      </cdr:nvSpPr>
      <cdr:spPr>
        <a:xfrm>
          <a:off x="4267200" y="4324350"/>
          <a:ext cx="10858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Natural Gas (4.2%)
</a:t>
          </a:r>
        </a:p>
      </cdr:txBody>
    </cdr:sp>
  </cdr:relSizeAnchor>
  <cdr:relSizeAnchor xmlns:cdr="http://schemas.openxmlformats.org/drawingml/2006/chartDrawing">
    <cdr:from>
      <cdr:x>0.93475</cdr:x>
      <cdr:y>0.08675</cdr:y>
    </cdr:from>
    <cdr:to>
      <cdr:x>0.962</cdr:x>
      <cdr:y>0.533</cdr:y>
    </cdr:to>
    <cdr:sp>
      <cdr:nvSpPr>
        <cdr:cNvPr id="18" name="TextBox 18"/>
        <cdr:cNvSpPr txBox="1">
          <a:spLocks noChangeArrowheads="1"/>
        </cdr:cNvSpPr>
      </cdr:nvSpPr>
      <cdr:spPr>
        <a:xfrm>
          <a:off x="5962650" y="704850"/>
          <a:ext cx="171450" cy="36671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0.946</cdr:x>
      <cdr:y>0.12575</cdr:y>
    </cdr:from>
    <cdr:to>
      <cdr:x>0.9755</cdr:x>
      <cdr:y>0.862</cdr:y>
    </cdr:to>
    <cdr:sp>
      <cdr:nvSpPr>
        <cdr:cNvPr id="1" name="TextBox 1"/>
        <cdr:cNvSpPr txBox="1">
          <a:spLocks noChangeArrowheads="1"/>
        </cdr:cNvSpPr>
      </cdr:nvSpPr>
      <cdr:spPr>
        <a:xfrm>
          <a:off x="559117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Plan%20B%204.0\Data%20for%20Web\book_pb4_ch4-5_wi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nergy\BP%20Statistical%20Review%20of%20World%20Energy\Copy%20of%20Statistical_Review_of_World_Energy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Trade movements"/>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 val="Geothermal"/>
      <sheetName val="Solar"/>
      <sheetName val="Wind"/>
      <sheetName val="Ethan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9"/>
  <sheetViews>
    <sheetView tabSelected="1" workbookViewId="0" topLeftCell="A1">
      <selection activeCell="A1" sqref="A1"/>
    </sheetView>
  </sheetViews>
  <sheetFormatPr defaultColWidth="9.140625" defaultRowHeight="12.75"/>
  <cols>
    <col min="1" max="1" width="112.140625" style="0" customWidth="1"/>
  </cols>
  <sheetData>
    <row r="1" ht="12.75">
      <c r="A1" s="1" t="s">
        <v>78</v>
      </c>
    </row>
    <row r="3" ht="12.75">
      <c r="A3" s="97" t="s">
        <v>390</v>
      </c>
    </row>
    <row r="4" ht="12.75">
      <c r="A4" s="97" t="s">
        <v>406</v>
      </c>
    </row>
    <row r="5" spans="1:2" ht="12.75" customHeight="1">
      <c r="A5" s="97" t="s">
        <v>2</v>
      </c>
      <c r="B5" s="103"/>
    </row>
    <row r="6" spans="1:2" ht="12.75">
      <c r="A6" s="375" t="s">
        <v>313</v>
      </c>
      <c r="B6" s="103"/>
    </row>
    <row r="7" spans="1:2" ht="12.75">
      <c r="A7" s="376" t="s">
        <v>314</v>
      </c>
      <c r="B7" s="103"/>
    </row>
    <row r="8" spans="1:2" ht="12.75">
      <c r="A8" s="104" t="s">
        <v>3</v>
      </c>
      <c r="B8" s="103"/>
    </row>
    <row r="9" spans="1:2" ht="12.75" customHeight="1">
      <c r="A9" s="105" t="s">
        <v>4</v>
      </c>
      <c r="B9" s="103"/>
    </row>
    <row r="10" spans="1:2" ht="12.75" customHeight="1">
      <c r="A10" s="106" t="s">
        <v>5</v>
      </c>
      <c r="B10" s="103"/>
    </row>
    <row r="11" spans="1:2" ht="12.75" customHeight="1">
      <c r="A11" s="107" t="s">
        <v>6</v>
      </c>
      <c r="B11" s="103"/>
    </row>
    <row r="12" ht="12.75">
      <c r="A12" s="97" t="s">
        <v>372</v>
      </c>
    </row>
    <row r="13" ht="12.75">
      <c r="A13" s="97" t="s">
        <v>419</v>
      </c>
    </row>
    <row r="14" ht="12.75">
      <c r="A14" s="81" t="s">
        <v>1</v>
      </c>
    </row>
    <row r="15" ht="12.75">
      <c r="A15" s="97" t="s">
        <v>420</v>
      </c>
    </row>
    <row r="16" ht="12.75">
      <c r="A16" s="97" t="s">
        <v>354</v>
      </c>
    </row>
    <row r="17" ht="12.75">
      <c r="A17" s="97" t="s">
        <v>85</v>
      </c>
    </row>
    <row r="18" ht="12.75">
      <c r="A18" t="s">
        <v>86</v>
      </c>
    </row>
    <row r="19" ht="12.75">
      <c r="A19" s="97" t="s">
        <v>87</v>
      </c>
    </row>
    <row r="20" ht="12.75">
      <c r="A20" t="s">
        <v>88</v>
      </c>
    </row>
    <row r="21" ht="12.75">
      <c r="A21" s="97" t="s">
        <v>112</v>
      </c>
    </row>
    <row r="22" ht="12.75">
      <c r="A22" t="s">
        <v>113</v>
      </c>
    </row>
    <row r="23" ht="14.25" customHeight="1">
      <c r="A23" s="12" t="s">
        <v>114</v>
      </c>
    </row>
    <row r="24" ht="12.75">
      <c r="A24" s="97" t="s">
        <v>115</v>
      </c>
    </row>
    <row r="25" ht="12.75">
      <c r="A25" s="12" t="s">
        <v>116</v>
      </c>
    </row>
    <row r="26" ht="12.75">
      <c r="A26" s="274" t="s">
        <v>126</v>
      </c>
    </row>
    <row r="27" ht="12.75">
      <c r="A27" s="12" t="s">
        <v>127</v>
      </c>
    </row>
    <row r="28" ht="15" customHeight="1">
      <c r="A28" s="274" t="s">
        <v>128</v>
      </c>
    </row>
    <row r="29" ht="15" customHeight="1">
      <c r="A29" s="12" t="s">
        <v>129</v>
      </c>
    </row>
    <row r="30" ht="12.75">
      <c r="A30" s="275" t="s">
        <v>130</v>
      </c>
    </row>
    <row r="31" ht="12.75">
      <c r="A31" s="317" t="s">
        <v>144</v>
      </c>
    </row>
    <row r="32" ht="12.75">
      <c r="A32" s="91" t="s">
        <v>145</v>
      </c>
    </row>
    <row r="33" ht="12.75">
      <c r="A33" s="275" t="s">
        <v>146</v>
      </c>
    </row>
    <row r="34" ht="12.75">
      <c r="A34" s="97" t="s">
        <v>147</v>
      </c>
    </row>
    <row r="35" ht="12.75">
      <c r="A35" s="97" t="s">
        <v>183</v>
      </c>
    </row>
    <row r="36" ht="12.75">
      <c r="A36" t="s">
        <v>184</v>
      </c>
    </row>
    <row r="37" ht="12.75">
      <c r="A37" s="97" t="s">
        <v>185</v>
      </c>
    </row>
    <row r="38" ht="12.75">
      <c r="A38" s="97" t="s">
        <v>205</v>
      </c>
    </row>
    <row r="39" ht="12.75">
      <c r="A39" t="s">
        <v>206</v>
      </c>
    </row>
    <row r="40" ht="12.75">
      <c r="A40" s="97" t="s">
        <v>207</v>
      </c>
    </row>
    <row r="41" ht="12.75">
      <c r="A41" s="275" t="s">
        <v>215</v>
      </c>
    </row>
    <row r="42" ht="12.75">
      <c r="A42" t="s">
        <v>216</v>
      </c>
    </row>
    <row r="43" ht="12.75">
      <c r="A43" s="97" t="s">
        <v>217</v>
      </c>
    </row>
    <row r="44" ht="12.75">
      <c r="A44" s="275" t="s">
        <v>218</v>
      </c>
    </row>
    <row r="45" ht="12.75">
      <c r="A45" t="s">
        <v>219</v>
      </c>
    </row>
    <row r="46" ht="12.75">
      <c r="A46" s="97" t="s">
        <v>220</v>
      </c>
    </row>
    <row r="47" ht="12.75">
      <c r="A47" s="97" t="s">
        <v>231</v>
      </c>
    </row>
    <row r="48" ht="12.75">
      <c r="A48" t="s">
        <v>232</v>
      </c>
    </row>
    <row r="49" ht="12.75">
      <c r="A49" s="97" t="s">
        <v>233</v>
      </c>
    </row>
    <row r="50" ht="12.75">
      <c r="A50" s="97" t="s">
        <v>236</v>
      </c>
    </row>
    <row r="51" ht="12.75">
      <c r="A51" t="s">
        <v>237</v>
      </c>
    </row>
    <row r="52" ht="12.75">
      <c r="A52" s="275" t="s">
        <v>238</v>
      </c>
    </row>
    <row r="53" ht="12.75">
      <c r="A53" s="275" t="s">
        <v>239</v>
      </c>
    </row>
    <row r="54" ht="12.75">
      <c r="A54" s="275" t="s">
        <v>240</v>
      </c>
    </row>
    <row r="55" ht="12.75">
      <c r="A55" s="97" t="s">
        <v>241</v>
      </c>
    </row>
    <row r="56" ht="12.75">
      <c r="A56" s="275" t="s">
        <v>295</v>
      </c>
    </row>
    <row r="57" ht="12.75">
      <c r="A57" t="s">
        <v>296</v>
      </c>
    </row>
    <row r="58" ht="12.75">
      <c r="A58" t="s">
        <v>297</v>
      </c>
    </row>
    <row r="59" ht="12.75">
      <c r="A59" s="97" t="s">
        <v>303</v>
      </c>
    </row>
    <row r="60" ht="12.75">
      <c r="A60" t="s">
        <v>304</v>
      </c>
    </row>
    <row r="61" ht="12.75">
      <c r="A61" s="97" t="s">
        <v>305</v>
      </c>
    </row>
    <row r="62" ht="12.75">
      <c r="A62" t="s">
        <v>306</v>
      </c>
    </row>
    <row r="63" ht="12.75">
      <c r="A63" s="97" t="s">
        <v>307</v>
      </c>
    </row>
    <row r="66" ht="12.75">
      <c r="A66" s="81" t="s">
        <v>416</v>
      </c>
    </row>
    <row r="67" ht="12.75">
      <c r="A67" s="95" t="s">
        <v>417</v>
      </c>
    </row>
    <row r="68" ht="12.75">
      <c r="A68" s="81"/>
    </row>
    <row r="69" ht="41.25" customHeight="1">
      <c r="A69" s="96" t="s">
        <v>418</v>
      </c>
    </row>
  </sheetData>
  <hyperlinks>
    <hyperlink ref="A67" r:id="rId1" display="http://www.earth-policy.org/books/wote/wote_data"/>
    <hyperlink ref="A3" location="'Energy Demand'!A1" display="World Primary Energy Demand in 2006, with IEA Projection for 2008 and 2020"/>
    <hyperlink ref="A4" location="'Electricity Demand'!A1" display="World Electricity Demand in 2006, with IEA Projection for 2008 and 2020"/>
    <hyperlink ref="A12" location="'2020 Energy Goals'!A1" display="World Energy Consumption in 2008 and Plan B Goals for 2020 "/>
    <hyperlink ref="A13" location="'2020 Energy Goals (detailed)'!A1" display="World Energy Consumption in 2008 and Plan B Goals for 2020 (Detailed)"/>
    <hyperlink ref="A15" location="'Renewable Goals'!A1" display="World Power and Energy from Renewables in 2008 and Plan B Goals for 2020"/>
    <hyperlink ref="A16" location="'World Energy Growth Rates'!A1" display="World Energy Growth Rates by Source, 2000-2009"/>
    <hyperlink ref="A9" location="'Lighting Electricity Savings 2'!A1" display="Potential Worldwide Electricity Savings by Switching to More-Efficient Lighting and Implementing System Control Technologies, 2005"/>
    <hyperlink ref="A5" location="'Carbon Dioxide Emissions'!A1" display="World Carbon Dioxide Emissions from Fossil Fuel Combustion in 2006 and 2008, with IEA Projection for 2020"/>
    <hyperlink ref="A8" location="'Lighting Electricity Savings 1'!A1" display="World Electricity Consumption for Lighting by Sector and Potential Electricity Savings, 2005"/>
    <hyperlink ref="A10" location="'Plan B Efficiency 2020'!A1" display="Energy Savings from Plan B Efficiency Improvements, 2020"/>
    <hyperlink ref="A17" location="'Wind Cumulative Capacity'!A1" display="World Cumulative Installed Wind Power Capacity and Annual Addition, 1980-2009"/>
    <hyperlink ref="A19" location="'Wind by Country'!A1" display="Cumulative Installed Wind Power Capacity in Top Ten Countries and the World, 1980-2009"/>
    <hyperlink ref="A21" location="'World Solar PV Production'!A1" display="World Solar Photovoltaics Production, 1975-2009"/>
    <hyperlink ref="A24" location="'PV Prod by Country'!A1" display="Annual Solar Photovoltaics Production by Country, 1995-2009"/>
    <hyperlink ref="A26" location="'World PV Installations'!A1" display="World Solar Photovoltaics Installations, 1998-2009"/>
    <hyperlink ref="A28" location="'Annual PV Installed by Country'!A1" display="Annual Installed Solar Photovoltaics Capacity in Selected Countries and the World, 1998-2009"/>
    <hyperlink ref="A30" location="'2009 Top Countries'!A1" display="Cumulative and Newly-Installed Solar Photovoltaics Capacity in Ten Leading Countries and the World, 2009"/>
    <hyperlink ref="A31" location="'World CSP Capacity'!A1" display="World Installed Concentrating Solar Thermal Power Capacity, 1980-2009"/>
    <hyperlink ref="A33" location="'Solar Water Heater Area'!A1" display="Solar Water and Space Heating Area in Select Countries and the World, Total and Per Person, 2008"/>
    <hyperlink ref="A34" location="'Solar Water Heater Capacity'!A1" display="Cumulative Installed Solar Water and Space Heating Capacity in Ten Leading Countries and the World, 2008"/>
    <hyperlink ref="A35" location="'World Geothermal Capacity'!A1" display="World Cumulative Installed Geothermal Electricity-Generating Capacity, 1950-2010"/>
    <hyperlink ref="A37" location="'Geothermal by Country'!A1" display="Cumulative Installed Geothermal Electricity-Generating Capacity by Country, 1990-2010"/>
    <hyperlink ref="A38" location="'World Hydroelectric Consumption'!A1" display="World Hydroelectric Consumption, 1965-2009"/>
    <hyperlink ref="A40" location="'Hydro Top Countries'!A1" display="Hydroelectric Consumption in Ten Leading Countries and the World, 2009"/>
    <hyperlink ref="A41" location="'World Ethanol Production'!A1" display="World Annual Fuel Ethanol Production, 1975-2010"/>
    <hyperlink ref="A43" location="'Ethanol Prod Top Countries'!A1" display="Fuel Ethanol Production in Ten Leading Countries and the World, 2010"/>
    <hyperlink ref="A44" location="'World Biodiesel Production'!A1" display="World Annual Biodiesel Production, 1991-2010"/>
    <hyperlink ref="A46" location="'Biodiesel Prod Top Countries'!A1" display="Biodiesel Production in Five Leading Countries and the World, 2010"/>
    <hyperlink ref="A47" location="'World Natural Gas Consumption'!A1" display="World Natural Gas Consumption, 1965-2009"/>
    <hyperlink ref="A49" location="'Natural Gas Top Countries'!A1" display="Natural Gas Consumption in Ten Leading Countries and the World, 2009"/>
    <hyperlink ref="A50" location="'World Oil Production'!A1" display="World Oil Production, 1950-2009"/>
    <hyperlink ref="A52" location="'Top Oil Producing Countries'!A1" display="Top 20 Oil Producing Countries, 2009"/>
    <hyperlink ref="A53" location="'Top Oil Consuming Countries'!A1" display="Top 20 Oil Consuming Countries, 2009"/>
    <hyperlink ref="A55" location="'Major Oil Discoveries'!A1" display="World's 20 Largest Oil Discoveries"/>
    <hyperlink ref="A54" location="'Top Crude Importers'!A1" display="Top 20 Crude Oil Importing Countries, 2009"/>
    <hyperlink ref="A56" location="'Coal Consumption'!A1" display="Coal Consumption in Selected Countries and the World, 1980-2009"/>
    <hyperlink ref="A59" location="'World Nuclear Capacity'!A1" display="World Cumulative Installed Nuclear Electricity-Generating Capacity, 1970-2010"/>
    <hyperlink ref="A61" location="'World Nuclear Consumption'!A1" display="World Nuclear Energy Consumption, 1965-2009"/>
    <hyperlink ref="A63" location="'Nuclear Top Countries'!A1" display="Nuclear Energy Consumption in Ten Leading Countries and the World, 2009"/>
    <hyperlink ref="A6" location="'CO2 Reductions'!A1" display="Plan B Carbon Dioxide Emissions Reductions and Sequestration in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5"/>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419" t="s">
        <v>372</v>
      </c>
      <c r="B1" s="419"/>
      <c r="C1" s="419"/>
      <c r="D1" s="419"/>
    </row>
    <row r="3" spans="1:4" ht="14.25">
      <c r="A3" s="3" t="s">
        <v>332</v>
      </c>
      <c r="B3" s="4" t="s">
        <v>380</v>
      </c>
      <c r="C3" s="3"/>
      <c r="D3" s="3" t="s">
        <v>381</v>
      </c>
    </row>
    <row r="4" spans="2:4" ht="12.75">
      <c r="B4" s="399" t="s">
        <v>365</v>
      </c>
      <c r="C4" s="399"/>
      <c r="D4" s="399"/>
    </row>
    <row r="5" spans="1:2" ht="12.75">
      <c r="A5" s="51" t="s">
        <v>382</v>
      </c>
      <c r="B5" s="51"/>
    </row>
    <row r="7" spans="1:4" ht="12.75">
      <c r="A7" t="s">
        <v>334</v>
      </c>
      <c r="B7" s="43">
        <v>30236.882166944106</v>
      </c>
      <c r="D7" s="43">
        <v>0</v>
      </c>
    </row>
    <row r="8" spans="1:4" ht="12.75">
      <c r="A8" t="s">
        <v>335</v>
      </c>
      <c r="B8" s="43">
        <v>3904.870534257564</v>
      </c>
      <c r="D8" s="43">
        <v>0</v>
      </c>
    </row>
    <row r="9" spans="1:6" ht="12.75">
      <c r="A9" t="s">
        <v>383</v>
      </c>
      <c r="B9" s="44">
        <v>14379.177011759295</v>
      </c>
      <c r="C9" s="23"/>
      <c r="D9" s="44">
        <f>B9*0.3</f>
        <v>4313.753103527788</v>
      </c>
      <c r="F9" s="66"/>
    </row>
    <row r="10" spans="1:6" ht="12.75">
      <c r="A10" t="s">
        <v>337</v>
      </c>
      <c r="B10" s="44">
        <v>10315.511851089039</v>
      </c>
      <c r="C10" s="23"/>
      <c r="D10" s="44">
        <v>10315.511851089039</v>
      </c>
      <c r="F10" s="43"/>
    </row>
    <row r="11" spans="1:4" ht="12.75">
      <c r="A11" t="s">
        <v>384</v>
      </c>
      <c r="B11" s="50">
        <v>11774.214999851829</v>
      </c>
      <c r="D11" s="50">
        <v>0</v>
      </c>
    </row>
    <row r="12" spans="1:4" ht="12.75">
      <c r="A12" s="67" t="s">
        <v>368</v>
      </c>
      <c r="B12" s="43">
        <f>SUM(B7:B11)</f>
        <v>70610.65656390184</v>
      </c>
      <c r="D12" s="43">
        <f>SUM(D7:D11)</f>
        <v>14629.264954616827</v>
      </c>
    </row>
    <row r="13" spans="1:4" ht="12.75">
      <c r="A13" s="67"/>
      <c r="B13" s="43"/>
      <c r="D13" s="43"/>
    </row>
    <row r="14" spans="1:4" ht="12.75">
      <c r="A14" s="51" t="s">
        <v>385</v>
      </c>
      <c r="B14" s="44"/>
      <c r="D14" s="43"/>
    </row>
    <row r="15" spans="1:4" ht="12.75">
      <c r="A15" s="56"/>
      <c r="B15" s="44"/>
      <c r="D15" s="43"/>
    </row>
    <row r="16" spans="1:4" ht="12.75">
      <c r="A16" t="s">
        <v>338</v>
      </c>
      <c r="B16" s="43">
        <v>1365.7270291199998</v>
      </c>
      <c r="D16" s="43">
        <v>45411.84</v>
      </c>
    </row>
    <row r="17" spans="1:4" ht="12.75">
      <c r="A17" t="s">
        <v>339</v>
      </c>
      <c r="B17" s="43">
        <v>111.2377212</v>
      </c>
      <c r="D17" s="43">
        <v>10643.4</v>
      </c>
    </row>
    <row r="18" spans="1:7" ht="12.75">
      <c r="A18" t="s">
        <v>367</v>
      </c>
      <c r="B18" s="43">
        <v>3.354925824</v>
      </c>
      <c r="D18" s="43">
        <v>1538.9568</v>
      </c>
      <c r="G18" s="43"/>
    </row>
    <row r="19" spans="1:7" ht="12.75">
      <c r="A19" t="s">
        <v>340</v>
      </c>
      <c r="B19" s="43">
        <v>300.85344</v>
      </c>
      <c r="D19" s="43">
        <v>5676.48</v>
      </c>
      <c r="G19" s="43"/>
    </row>
    <row r="20" spans="1:7" ht="12.75">
      <c r="A20" t="s">
        <v>341</v>
      </c>
      <c r="B20" s="43">
        <v>1311.8976</v>
      </c>
      <c r="D20" s="43">
        <v>5045.76</v>
      </c>
      <c r="G20" s="43"/>
    </row>
    <row r="21" spans="1:7" ht="12.75">
      <c r="A21" t="s">
        <v>342</v>
      </c>
      <c r="B21" s="50">
        <v>13228.027488</v>
      </c>
      <c r="C21" s="69"/>
      <c r="D21" s="68">
        <v>18817.5312</v>
      </c>
      <c r="G21" s="43"/>
    </row>
    <row r="22" spans="1:4" ht="12.75">
      <c r="A22" s="70" t="s">
        <v>368</v>
      </c>
      <c r="B22" s="48">
        <v>16321.098204144</v>
      </c>
      <c r="D22" s="48">
        <v>87133.968</v>
      </c>
    </row>
    <row r="23" ht="12.75">
      <c r="B23" s="43"/>
    </row>
    <row r="24" spans="1:2" ht="12.75">
      <c r="A24" s="51" t="s">
        <v>386</v>
      </c>
      <c r="B24" s="44"/>
    </row>
    <row r="25" spans="1:2" ht="12.75">
      <c r="A25" s="56"/>
      <c r="B25" s="44"/>
    </row>
    <row r="26" spans="1:7" ht="12.75">
      <c r="A26" t="s">
        <v>371</v>
      </c>
      <c r="B26" s="43">
        <v>1057.2444</v>
      </c>
      <c r="D26" s="43">
        <v>7805.16</v>
      </c>
      <c r="G26" s="43"/>
    </row>
    <row r="27" spans="1:7" ht="12.75">
      <c r="A27" t="s">
        <v>340</v>
      </c>
      <c r="B27" s="43">
        <v>2838.24</v>
      </c>
      <c r="D27" s="43">
        <v>14191.2</v>
      </c>
      <c r="G27" s="43"/>
    </row>
    <row r="28" spans="1:7" ht="12.75">
      <c r="A28" t="s">
        <v>341</v>
      </c>
      <c r="B28" s="50">
        <v>6811.776000000001</v>
      </c>
      <c r="C28" s="23"/>
      <c r="D28" s="50">
        <v>8830.08</v>
      </c>
      <c r="G28" s="43"/>
    </row>
    <row r="29" spans="1:7" ht="12.75">
      <c r="A29" s="70" t="s">
        <v>368</v>
      </c>
      <c r="B29" s="49">
        <v>10707.260400000001</v>
      </c>
      <c r="C29" s="23"/>
      <c r="D29" s="49">
        <v>30826.44</v>
      </c>
      <c r="F29" s="43"/>
      <c r="G29" s="43"/>
    </row>
    <row r="30" spans="1:7" ht="12.75">
      <c r="A30" s="1"/>
      <c r="B30" s="43"/>
      <c r="F30" s="43"/>
      <c r="G30" s="43"/>
    </row>
    <row r="31" spans="1:2" ht="14.25">
      <c r="A31" s="51" t="s">
        <v>387</v>
      </c>
      <c r="B31" s="44"/>
    </row>
    <row r="32" spans="1:2" ht="12.75">
      <c r="A32" s="56"/>
      <c r="B32" s="44"/>
    </row>
    <row r="33" spans="1:4" ht="12.75">
      <c r="A33" t="s">
        <v>335</v>
      </c>
      <c r="B33" s="43">
        <v>91155.28803697244</v>
      </c>
      <c r="D33" s="43">
        <f>B33*0.25</f>
        <v>22788.82200924311</v>
      </c>
    </row>
    <row r="34" spans="1:4" ht="12.75">
      <c r="A34" s="71" t="s">
        <v>353</v>
      </c>
      <c r="B34" s="62">
        <v>1399.6896000000002</v>
      </c>
      <c r="D34" s="43">
        <v>2396</v>
      </c>
    </row>
    <row r="35" spans="1:4" ht="12.75">
      <c r="A35" s="39" t="s">
        <v>352</v>
      </c>
      <c r="B35" s="72">
        <v>489.54779999999994</v>
      </c>
      <c r="D35" s="50">
        <v>1045</v>
      </c>
    </row>
    <row r="36" spans="1:4" ht="12.75">
      <c r="A36" s="73" t="s">
        <v>368</v>
      </c>
      <c r="B36" s="43">
        <f>SUM(B33:B35)</f>
        <v>93044.52543697244</v>
      </c>
      <c r="D36" s="43">
        <f>SUM(D33:D35)</f>
        <v>26229.82200924311</v>
      </c>
    </row>
    <row r="37" spans="1:4" ht="12.75">
      <c r="A37" s="74"/>
      <c r="B37" s="50"/>
      <c r="C37" s="3"/>
      <c r="D37" s="50"/>
    </row>
    <row r="38" spans="1:4" ht="12.75">
      <c r="A38" s="23"/>
      <c r="B38" s="23"/>
      <c r="C38" s="23"/>
      <c r="D38" s="23"/>
    </row>
    <row r="39" spans="1:4" ht="12.75">
      <c r="A39" s="75" t="s">
        <v>388</v>
      </c>
      <c r="B39" s="58">
        <f>B36+B29+B22+B12</f>
        <v>190683.54060501826</v>
      </c>
      <c r="C39" s="76"/>
      <c r="D39" s="58">
        <f>D36+D29+D22+D12</f>
        <v>158819.49496385994</v>
      </c>
    </row>
    <row r="40" spans="1:6" s="1" customFormat="1" ht="12.75">
      <c r="A40" s="63"/>
      <c r="B40"/>
      <c r="C40"/>
      <c r="D40"/>
      <c r="F40" s="77"/>
    </row>
    <row r="41" spans="1:4" ht="12.75">
      <c r="A41" s="418" t="s">
        <v>389</v>
      </c>
      <c r="B41" s="418"/>
      <c r="C41" s="418"/>
      <c r="D41" s="418"/>
    </row>
    <row r="42" spans="1:4" ht="12.75" customHeight="1">
      <c r="A42" s="418"/>
      <c r="B42" s="418"/>
      <c r="C42" s="418"/>
      <c r="D42" s="418"/>
    </row>
    <row r="43" spans="1:4" ht="12.75">
      <c r="A43" s="418"/>
      <c r="B43" s="418"/>
      <c r="C43" s="418"/>
      <c r="D43" s="418"/>
    </row>
    <row r="44" spans="1:4" ht="17.25" customHeight="1">
      <c r="A44" s="64"/>
      <c r="B44" s="64"/>
      <c r="C44" s="64"/>
      <c r="D44" s="64"/>
    </row>
    <row r="45" spans="1:4" ht="12.75">
      <c r="A45" s="418" t="s">
        <v>421</v>
      </c>
      <c r="B45" s="418"/>
      <c r="C45" s="418"/>
      <c r="D45" s="418"/>
    </row>
    <row r="46" spans="1:4" ht="12.75">
      <c r="A46" s="418"/>
      <c r="B46" s="418"/>
      <c r="C46" s="418"/>
      <c r="D46" s="418"/>
    </row>
    <row r="47" spans="1:4" ht="12.75">
      <c r="A47" s="418"/>
      <c r="B47" s="418"/>
      <c r="C47" s="418"/>
      <c r="D47" s="418"/>
    </row>
    <row r="48" spans="1:4" ht="12.75">
      <c r="A48" s="418"/>
      <c r="B48" s="418"/>
      <c r="C48" s="418"/>
      <c r="D48" s="418"/>
    </row>
    <row r="49" spans="1:4" ht="12.75">
      <c r="A49" s="418"/>
      <c r="B49" s="418"/>
      <c r="C49" s="418"/>
      <c r="D49" s="418"/>
    </row>
    <row r="50" spans="1:4" ht="12.75">
      <c r="A50" s="418"/>
      <c r="B50" s="418"/>
      <c r="C50" s="418"/>
      <c r="D50" s="418"/>
    </row>
    <row r="51" spans="1:4" ht="12.75">
      <c r="A51" s="418"/>
      <c r="B51" s="418"/>
      <c r="C51" s="418"/>
      <c r="D51" s="418"/>
    </row>
    <row r="52" spans="1:4" ht="12.75">
      <c r="A52" s="418"/>
      <c r="B52" s="418"/>
      <c r="C52" s="418"/>
      <c r="D52" s="418"/>
    </row>
    <row r="53" ht="14.25" customHeight="1"/>
    <row r="54" spans="1:4" ht="39.75" customHeight="1">
      <c r="A54" s="398" t="s">
        <v>343</v>
      </c>
      <c r="B54" s="398"/>
      <c r="C54" s="398"/>
      <c r="D54" s="398"/>
    </row>
    <row r="55" spans="5:6" ht="12.75" customHeight="1">
      <c r="E55" s="12"/>
      <c r="F55" s="12"/>
    </row>
  </sheetData>
  <mergeCells count="5">
    <mergeCell ref="A54:D54"/>
    <mergeCell ref="A1:D1"/>
    <mergeCell ref="B4:D4"/>
    <mergeCell ref="A41:D43"/>
    <mergeCell ref="A45:D52"/>
  </mergeCells>
  <printOptions/>
  <pageMargins left="0.75" right="0.75" top="1" bottom="1" header="0.5" footer="0.5"/>
  <pageSetup horizontalDpi="600" verticalDpi="600" orientation="portrait" scale="9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7" width="14.421875" style="0" customWidth="1"/>
    <col min="8" max="8" width="18.28125" style="0" customWidth="1"/>
    <col min="9" max="10" width="16.00390625" style="0" customWidth="1"/>
  </cols>
  <sheetData>
    <row r="1" ht="12.75">
      <c r="A1" s="1" t="s">
        <v>420</v>
      </c>
    </row>
    <row r="2" ht="12.75">
      <c r="A2" s="1"/>
    </row>
    <row r="3" spans="1:9" ht="57.75" customHeight="1">
      <c r="A3" s="32" t="s">
        <v>332</v>
      </c>
      <c r="B3" s="33" t="s">
        <v>357</v>
      </c>
      <c r="C3" s="33" t="s">
        <v>358</v>
      </c>
      <c r="D3" s="33"/>
      <c r="E3" s="34" t="s">
        <v>359</v>
      </c>
      <c r="F3" s="34" t="s">
        <v>360</v>
      </c>
      <c r="G3" s="34" t="s">
        <v>361</v>
      </c>
      <c r="H3" s="34" t="s">
        <v>362</v>
      </c>
      <c r="I3" s="23"/>
    </row>
    <row r="4" spans="1:9" ht="12" customHeight="1">
      <c r="A4" s="35"/>
      <c r="B4" s="36"/>
      <c r="C4" s="36"/>
      <c r="D4" s="36"/>
      <c r="E4" s="37"/>
      <c r="F4" s="37"/>
      <c r="G4" s="37"/>
      <c r="H4" s="38"/>
      <c r="I4" s="23"/>
    </row>
    <row r="5" spans="1:9" ht="12.75">
      <c r="A5" s="39" t="s">
        <v>363</v>
      </c>
      <c r="B5" s="421" t="s">
        <v>364</v>
      </c>
      <c r="C5" s="421"/>
      <c r="D5" s="40"/>
      <c r="E5" s="421" t="s">
        <v>365</v>
      </c>
      <c r="F5" s="421"/>
      <c r="G5" s="41" t="s">
        <v>366</v>
      </c>
      <c r="H5" s="41" t="s">
        <v>333</v>
      </c>
      <c r="I5" s="23"/>
    </row>
    <row r="7" spans="1:10" ht="12.75">
      <c r="A7" t="s">
        <v>338</v>
      </c>
      <c r="B7" s="42">
        <v>120.297</v>
      </c>
      <c r="C7" s="43">
        <v>4000</v>
      </c>
      <c r="D7" s="43"/>
      <c r="E7" s="43">
        <f>(B7*0.36*365*24/1000)*3.6</f>
        <v>1365.7270291199998</v>
      </c>
      <c r="F7" s="43">
        <f>(C7*0.36*365*24/1000)*3.6</f>
        <v>45411.84</v>
      </c>
      <c r="G7" s="43">
        <f aca="true" t="shared" si="0" ref="G7:G12">(F7/E7)</f>
        <v>33.251037016716964</v>
      </c>
      <c r="H7" s="44">
        <f>(F7/F14)*100</f>
        <v>52.11726384364821</v>
      </c>
      <c r="I7" s="44"/>
      <c r="J7" s="43"/>
    </row>
    <row r="8" spans="1:10" ht="12.75">
      <c r="A8" t="s">
        <v>339</v>
      </c>
      <c r="B8" s="43">
        <v>15.677</v>
      </c>
      <c r="C8" s="43">
        <v>1500</v>
      </c>
      <c r="D8" s="43"/>
      <c r="E8" s="43">
        <f>(B8*0.225*365*24/1000)*3.6</f>
        <v>111.2377212</v>
      </c>
      <c r="F8" s="43">
        <f>(C8*0.225*365*24/1000)*3.6</f>
        <v>10643.4</v>
      </c>
      <c r="G8" s="43">
        <f t="shared" si="0"/>
        <v>95.68157172928494</v>
      </c>
      <c r="H8" s="44">
        <f>(F8/F14)*100</f>
        <v>12.214983713355048</v>
      </c>
      <c r="I8" s="44"/>
      <c r="J8" s="43"/>
    </row>
    <row r="9" spans="1:10" ht="12.75">
      <c r="A9" t="s">
        <v>367</v>
      </c>
      <c r="B9" s="43">
        <v>0.436</v>
      </c>
      <c r="C9" s="43">
        <v>200</v>
      </c>
      <c r="D9" s="43"/>
      <c r="E9" s="43">
        <f>(B9*0.244*365*24/1000)*3.6</f>
        <v>3.354925824</v>
      </c>
      <c r="F9" s="43">
        <f>(C9*0.244*365*24/1000)*3.6</f>
        <v>1538.9568</v>
      </c>
      <c r="G9" s="43">
        <f t="shared" si="0"/>
        <v>458.7155963302752</v>
      </c>
      <c r="H9" s="44">
        <f>(F9/F14)*100</f>
        <v>1.7661961635903005</v>
      </c>
      <c r="I9" s="43"/>
      <c r="J9" s="43"/>
    </row>
    <row r="10" spans="1:10" ht="12.75">
      <c r="A10" t="s">
        <v>340</v>
      </c>
      <c r="B10" s="43">
        <v>10.6</v>
      </c>
      <c r="C10" s="43">
        <v>200</v>
      </c>
      <c r="D10" s="43"/>
      <c r="E10" s="43">
        <f>(B10*0.9*365*24/1000)*3.6</f>
        <v>300.85344</v>
      </c>
      <c r="F10" s="43">
        <f>(C10*0.9*365*24/1000)*3.6</f>
        <v>5676.48</v>
      </c>
      <c r="G10" s="43">
        <f t="shared" si="0"/>
        <v>18.867924528301888</v>
      </c>
      <c r="H10" s="44">
        <f>(F10/F14)*100</f>
        <v>6.514657980456026</v>
      </c>
      <c r="I10" s="44"/>
      <c r="J10" s="43"/>
    </row>
    <row r="11" spans="1:10" ht="12.75">
      <c r="A11" t="s">
        <v>341</v>
      </c>
      <c r="B11" s="43">
        <v>52</v>
      </c>
      <c r="C11" s="43">
        <v>200</v>
      </c>
      <c r="D11" s="43"/>
      <c r="E11" s="43">
        <f>(B11*0.8*365*24/1000)*3.6</f>
        <v>1311.8976</v>
      </c>
      <c r="F11" s="43">
        <f>(C11*0.8*365*24/1000)*3.6</f>
        <v>5045.76</v>
      </c>
      <c r="G11" s="43">
        <f t="shared" si="0"/>
        <v>3.8461538461538463</v>
      </c>
      <c r="H11" s="44">
        <f>(F11/F14)*100</f>
        <v>5.790807093738691</v>
      </c>
      <c r="I11" s="44"/>
      <c r="J11" s="43"/>
    </row>
    <row r="12" spans="1:10" ht="12.75">
      <c r="A12" t="s">
        <v>342</v>
      </c>
      <c r="B12" s="45">
        <v>949</v>
      </c>
      <c r="C12" s="45">
        <v>1350</v>
      </c>
      <c r="D12" s="45"/>
      <c r="E12" s="45">
        <f>(B12*0.442*365*24/1000)*3.6</f>
        <v>13228.027488</v>
      </c>
      <c r="F12" s="45">
        <f>(C12*0.442*365*24/1000)*3.6</f>
        <v>18817.5312</v>
      </c>
      <c r="G12" s="46">
        <f t="shared" si="0"/>
        <v>1.4225500526870392</v>
      </c>
      <c r="H12" s="45">
        <f>(F12/F14)*100</f>
        <v>21.596091205211728</v>
      </c>
      <c r="I12" s="44"/>
      <c r="J12" s="43"/>
    </row>
    <row r="13" spans="2:10" ht="12.75">
      <c r="B13" s="43"/>
      <c r="C13" s="43"/>
      <c r="D13" s="43"/>
      <c r="E13" s="43"/>
      <c r="F13" s="43"/>
      <c r="G13" s="43"/>
      <c r="H13" s="44"/>
      <c r="I13" s="44"/>
      <c r="J13" s="43"/>
    </row>
    <row r="14" spans="1:10" ht="12.75">
      <c r="A14" s="47" t="s">
        <v>368</v>
      </c>
      <c r="B14" s="48">
        <f>SUM(B7:B12)</f>
        <v>1148.01</v>
      </c>
      <c r="C14" s="48">
        <f>SUM(C7:C12)</f>
        <v>7450</v>
      </c>
      <c r="D14" s="48"/>
      <c r="E14" s="48">
        <f>SUM(E7:E12)</f>
        <v>16321.098204144</v>
      </c>
      <c r="F14" s="48">
        <f>SUM(F7:F12)</f>
        <v>87133.968</v>
      </c>
      <c r="G14" s="48">
        <f>(F14/E14)</f>
        <v>5.338731922945987</v>
      </c>
      <c r="H14" s="49">
        <v>100</v>
      </c>
      <c r="I14" s="23"/>
      <c r="J14" s="1"/>
    </row>
    <row r="15" spans="1:9" ht="12.75">
      <c r="A15" s="3"/>
      <c r="B15" s="50"/>
      <c r="C15" s="50"/>
      <c r="D15" s="50"/>
      <c r="E15" s="52"/>
      <c r="F15" s="3"/>
      <c r="G15" s="3"/>
      <c r="H15" s="3"/>
      <c r="I15" s="23"/>
    </row>
    <row r="16" spans="1:9" ht="12.75">
      <c r="A16" s="23"/>
      <c r="B16" s="44"/>
      <c r="C16" s="44"/>
      <c r="D16" s="44"/>
      <c r="E16" s="53"/>
      <c r="F16" s="23"/>
      <c r="G16" s="23"/>
      <c r="H16" s="23"/>
      <c r="I16" s="23"/>
    </row>
    <row r="17" spans="1:9" ht="12.75">
      <c r="A17" s="39" t="s">
        <v>369</v>
      </c>
      <c r="B17" s="422" t="s">
        <v>370</v>
      </c>
      <c r="C17" s="422"/>
      <c r="D17" s="54"/>
      <c r="E17" s="423" t="s">
        <v>365</v>
      </c>
      <c r="F17" s="423"/>
      <c r="G17" s="41" t="s">
        <v>366</v>
      </c>
      <c r="H17" s="41" t="s">
        <v>333</v>
      </c>
      <c r="I17" s="23"/>
    </row>
    <row r="18" spans="1:9" ht="12.75">
      <c r="A18" s="56"/>
      <c r="B18" s="54"/>
      <c r="C18" s="54"/>
      <c r="D18" s="54"/>
      <c r="E18" s="55"/>
      <c r="F18" s="55"/>
      <c r="G18" s="55"/>
      <c r="H18" s="23"/>
      <c r="I18" s="23"/>
    </row>
    <row r="19" spans="1:9" ht="12.75">
      <c r="A19" t="s">
        <v>371</v>
      </c>
      <c r="B19" s="43">
        <v>149</v>
      </c>
      <c r="C19" s="43">
        <v>1100</v>
      </c>
      <c r="D19" s="43"/>
      <c r="E19" s="43">
        <f>(B19*0.225*365*24/1000)*3.6</f>
        <v>1057.2444</v>
      </c>
      <c r="F19" s="43">
        <f>(C19*0.225*365*24/1000)*3.6</f>
        <v>7805.16</v>
      </c>
      <c r="G19" s="43">
        <f>(F19/E19)</f>
        <v>7.382550335570469</v>
      </c>
      <c r="H19" s="44">
        <f>(F19/F23)*100</f>
        <v>25.31969309462915</v>
      </c>
      <c r="I19" s="44"/>
    </row>
    <row r="20" spans="1:9" ht="12.75">
      <c r="A20" t="s">
        <v>340</v>
      </c>
      <c r="B20" s="43">
        <v>100</v>
      </c>
      <c r="C20" s="43">
        <v>500</v>
      </c>
      <c r="D20" s="43"/>
      <c r="E20" s="43">
        <f>(B20*0.9*365*24/1000)*3.6</f>
        <v>2838.24</v>
      </c>
      <c r="F20" s="43">
        <f>(C20*0.9*365*24/1000)*3.6</f>
        <v>14191.2</v>
      </c>
      <c r="G20" s="43">
        <f>(F20/E20)</f>
        <v>5.000000000000001</v>
      </c>
      <c r="H20" s="44">
        <f>(F20/F23)*100</f>
        <v>46.03580562659847</v>
      </c>
      <c r="I20" s="44"/>
    </row>
    <row r="21" spans="1:9" ht="12.75">
      <c r="A21" t="s">
        <v>341</v>
      </c>
      <c r="B21" s="46">
        <v>270</v>
      </c>
      <c r="C21" s="46">
        <v>350</v>
      </c>
      <c r="D21" s="46"/>
      <c r="E21" s="46">
        <f>(B21*0.8*365*24/1000)*3.6</f>
        <v>6811.776000000001</v>
      </c>
      <c r="F21" s="46">
        <f>(C21*0.8*365*24/1000)*3.6</f>
        <v>8830.080000000002</v>
      </c>
      <c r="G21" s="46">
        <f>(F21/E21)</f>
        <v>1.2962962962962965</v>
      </c>
      <c r="H21" s="45">
        <f>(F21/F23)*100</f>
        <v>28.64450127877238</v>
      </c>
      <c r="I21" s="44"/>
    </row>
    <row r="22" spans="2:9" ht="12.75">
      <c r="B22" s="43"/>
      <c r="C22" s="43"/>
      <c r="D22" s="43"/>
      <c r="E22" s="43"/>
      <c r="F22" s="43"/>
      <c r="G22" s="43"/>
      <c r="H22" s="44"/>
      <c r="I22" s="44"/>
    </row>
    <row r="23" spans="1:10" ht="12.75">
      <c r="A23" s="57" t="s">
        <v>368</v>
      </c>
      <c r="B23" s="58">
        <f>SUM(B19:B21)</f>
        <v>519</v>
      </c>
      <c r="C23" s="58">
        <f>SUM(C19:C21)</f>
        <v>1950</v>
      </c>
      <c r="D23" s="58"/>
      <c r="E23" s="58">
        <f>SUM(E19:E21)</f>
        <v>10707.260400000001</v>
      </c>
      <c r="F23" s="58">
        <f>SUM(F19:F21)</f>
        <v>30826.440000000002</v>
      </c>
      <c r="G23" s="58">
        <f>(F23/E23)</f>
        <v>2.8790221633163977</v>
      </c>
      <c r="H23" s="58">
        <v>100</v>
      </c>
      <c r="I23" s="23"/>
      <c r="J23" s="1"/>
    </row>
    <row r="24" spans="1:9" ht="12.75">
      <c r="A24" s="1"/>
      <c r="B24" s="43"/>
      <c r="C24" s="43"/>
      <c r="D24" s="43"/>
      <c r="E24" s="43"/>
      <c r="F24" s="44"/>
      <c r="G24" s="44"/>
      <c r="H24" s="23"/>
      <c r="I24" s="23"/>
    </row>
    <row r="25" spans="1:8" ht="90.75" customHeight="1">
      <c r="A25" s="404" t="s">
        <v>423</v>
      </c>
      <c r="B25" s="404"/>
      <c r="C25" s="404"/>
      <c r="D25" s="404"/>
      <c r="E25" s="404"/>
      <c r="F25" s="404"/>
      <c r="G25" s="404"/>
      <c r="H25" s="404"/>
    </row>
    <row r="26" spans="1:8" ht="40.5" customHeight="1">
      <c r="A26" s="420" t="s">
        <v>0</v>
      </c>
      <c r="B26" s="404"/>
      <c r="C26" s="404"/>
      <c r="D26" s="404"/>
      <c r="E26" s="404"/>
      <c r="F26" s="404"/>
      <c r="G26" s="404"/>
      <c r="H26" s="404"/>
    </row>
    <row r="27" spans="1:7" ht="12.75" customHeight="1">
      <c r="A27" s="100"/>
      <c r="B27" s="100"/>
      <c r="C27" s="100"/>
      <c r="D27" s="100"/>
      <c r="E27" s="100"/>
      <c r="F27" s="100"/>
      <c r="G27" s="59"/>
    </row>
    <row r="28" spans="1:10" ht="42" customHeight="1">
      <c r="A28" s="402" t="s">
        <v>343</v>
      </c>
      <c r="B28" s="402"/>
      <c r="C28" s="402"/>
      <c r="D28" s="402"/>
      <c r="E28" s="402"/>
      <c r="F28" s="402"/>
      <c r="G28" s="402"/>
      <c r="H28" s="402"/>
      <c r="I28" s="60"/>
      <c r="J28" s="60"/>
    </row>
  </sheetData>
  <mergeCells count="7">
    <mergeCell ref="A25:H25"/>
    <mergeCell ref="A26:H26"/>
    <mergeCell ref="A28:H28"/>
    <mergeCell ref="B5:C5"/>
    <mergeCell ref="E5:F5"/>
    <mergeCell ref="B17:C17"/>
    <mergeCell ref="E17:F17"/>
  </mergeCells>
  <printOptions/>
  <pageMargins left="0.75" right="0.75" top="1" bottom="1" header="0.5" footer="0.5"/>
  <pageSetup fitToHeight="1" fitToWidth="1" horizontalDpi="600" verticalDpi="600" orientation="landscape" scale="90" r:id="rId1"/>
</worksheet>
</file>

<file path=xl/worksheets/sheet1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23" customWidth="1"/>
  </cols>
  <sheetData>
    <row r="1" spans="1:4" ht="12.75">
      <c r="A1" s="13" t="s">
        <v>354</v>
      </c>
      <c r="B1" s="14"/>
      <c r="C1" s="15"/>
      <c r="D1" s="15"/>
    </row>
    <row r="2" spans="1:4" ht="12.75">
      <c r="A2" s="15"/>
      <c r="B2" s="15"/>
      <c r="C2" s="15"/>
      <c r="D2" s="15"/>
    </row>
    <row r="3" spans="1:4" ht="12.75">
      <c r="A3" s="16" t="s">
        <v>344</v>
      </c>
      <c r="B3" s="17" t="s">
        <v>345</v>
      </c>
      <c r="C3" s="18" t="s">
        <v>346</v>
      </c>
      <c r="D3" s="15"/>
    </row>
    <row r="4" spans="1:4" ht="12.75">
      <c r="A4" s="19"/>
      <c r="B4" s="19" t="s">
        <v>333</v>
      </c>
      <c r="C4" s="20" t="s">
        <v>333</v>
      </c>
      <c r="D4" s="15"/>
    </row>
    <row r="5" spans="1:4" ht="12.75">
      <c r="A5" s="15"/>
      <c r="B5" s="19"/>
      <c r="C5" s="20"/>
      <c r="D5" s="15"/>
    </row>
    <row r="6" spans="1:4" ht="12.75">
      <c r="A6" s="15" t="s">
        <v>347</v>
      </c>
      <c r="B6" s="28">
        <v>27.906288750103833</v>
      </c>
      <c r="C6" s="29">
        <v>31.806465668513017</v>
      </c>
      <c r="D6" s="15"/>
    </row>
    <row r="7" spans="1:4" ht="12.75">
      <c r="A7" s="21" t="s">
        <v>339</v>
      </c>
      <c r="B7" s="29">
        <v>35.243940596923196</v>
      </c>
      <c r="C7" s="29">
        <v>36.10875317542748</v>
      </c>
      <c r="D7" s="22"/>
    </row>
    <row r="8" spans="1:4" ht="12.75">
      <c r="A8" s="21" t="s">
        <v>348</v>
      </c>
      <c r="B8" s="29">
        <v>3.0112915983985467</v>
      </c>
      <c r="C8" s="29">
        <v>2.998587190874624</v>
      </c>
      <c r="D8" s="22"/>
    </row>
    <row r="9" spans="1:4" ht="12.75">
      <c r="A9" s="21" t="s">
        <v>349</v>
      </c>
      <c r="B9" s="28">
        <v>19.070552915663942</v>
      </c>
      <c r="C9" s="28">
        <v>16.528278429172595</v>
      </c>
      <c r="D9" s="22"/>
    </row>
    <row r="10" spans="1:4" ht="12.75">
      <c r="A10" s="21" t="s">
        <v>350</v>
      </c>
      <c r="B10" s="29">
        <v>2.2728373010576144</v>
      </c>
      <c r="C10" s="29">
        <v>2.3600057612778613</v>
      </c>
      <c r="D10" s="22"/>
    </row>
    <row r="11" spans="1:4" ht="12.75">
      <c r="A11" s="21" t="s">
        <v>335</v>
      </c>
      <c r="B11" s="29">
        <v>1.0697683146649954</v>
      </c>
      <c r="C11" s="29">
        <v>1.06550405902619</v>
      </c>
      <c r="D11" s="22"/>
    </row>
    <row r="12" spans="1:4" ht="12.75">
      <c r="A12" s="21" t="s">
        <v>336</v>
      </c>
      <c r="B12" s="29">
        <v>2.4067440394847948</v>
      </c>
      <c r="C12" s="29">
        <v>2.2307731447168466</v>
      </c>
      <c r="D12" s="22"/>
    </row>
    <row r="13" spans="1:4" ht="12.75">
      <c r="A13" s="21" t="s">
        <v>351</v>
      </c>
      <c r="B13" s="30">
        <v>0.6913500067555975</v>
      </c>
      <c r="C13" s="29">
        <v>0.48869914940665726</v>
      </c>
      <c r="D13" s="22"/>
    </row>
    <row r="14" spans="1:4" ht="12.75">
      <c r="A14" s="21" t="s">
        <v>334</v>
      </c>
      <c r="B14" s="29">
        <v>3.868640416671327</v>
      </c>
      <c r="C14" s="29">
        <v>3.8291133780875786</v>
      </c>
      <c r="D14" s="22"/>
    </row>
    <row r="15" spans="1:4" ht="12.75">
      <c r="A15" s="21" t="s">
        <v>352</v>
      </c>
      <c r="B15" s="30">
        <v>38.59615100315453</v>
      </c>
      <c r="C15" s="29">
        <v>39.99524460052501</v>
      </c>
      <c r="D15" s="22"/>
    </row>
    <row r="16" spans="1:4" ht="12.75">
      <c r="A16" s="3" t="s">
        <v>353</v>
      </c>
      <c r="B16" s="31">
        <v>15.069421775628538</v>
      </c>
      <c r="C16" s="31">
        <v>17.463084290461552</v>
      </c>
      <c r="D16" s="22"/>
    </row>
    <row r="17" spans="1:4" ht="12.75">
      <c r="A17" s="23"/>
      <c r="B17" s="24"/>
      <c r="C17" s="24"/>
      <c r="D17" s="22"/>
    </row>
    <row r="18" spans="1:4" ht="12.75">
      <c r="A18" s="63" t="s">
        <v>422</v>
      </c>
      <c r="B18" s="24"/>
      <c r="C18" s="24"/>
      <c r="D18" s="22"/>
    </row>
    <row r="19" spans="1:4" ht="12.75">
      <c r="A19" s="63"/>
      <c r="B19" s="24"/>
      <c r="C19" s="24"/>
      <c r="D19" s="22"/>
    </row>
    <row r="20" spans="1:5" ht="129" customHeight="1">
      <c r="A20" s="424" t="s">
        <v>355</v>
      </c>
      <c r="B20" s="425"/>
      <c r="C20" s="425"/>
      <c r="D20" s="425"/>
      <c r="E20" s="425"/>
    </row>
    <row r="21" spans="1:5" ht="77.25" customHeight="1">
      <c r="A21" s="424" t="s">
        <v>356</v>
      </c>
      <c r="B21" s="425"/>
      <c r="C21" s="425"/>
      <c r="D21" s="425"/>
      <c r="E21" s="425"/>
    </row>
    <row r="22" spans="1:5" ht="12.75">
      <c r="A22" s="25"/>
      <c r="B22" s="25"/>
      <c r="C22" s="25"/>
      <c r="D22" s="25"/>
      <c r="E22" s="25"/>
    </row>
    <row r="23" spans="1:8" ht="42" customHeight="1">
      <c r="A23" s="402" t="s">
        <v>343</v>
      </c>
      <c r="B23" s="402"/>
      <c r="C23" s="402"/>
      <c r="D23" s="402"/>
      <c r="E23" s="402"/>
      <c r="F23" s="12"/>
      <c r="G23" s="12"/>
      <c r="H23" s="12"/>
    </row>
    <row r="24" spans="1:5" ht="12.75">
      <c r="A24" s="26"/>
      <c r="B24" s="26"/>
      <c r="C24" s="26"/>
      <c r="D24" s="26"/>
      <c r="E24" s="26"/>
    </row>
    <row r="25" spans="1:5" ht="12.75">
      <c r="A25" s="27"/>
      <c r="C25" s="26"/>
      <c r="D25" s="26"/>
      <c r="E25" s="26"/>
    </row>
    <row r="26" spans="1:5" ht="12.75">
      <c r="A26" s="26"/>
      <c r="B26" s="26"/>
      <c r="C26" s="26"/>
      <c r="D26" s="26"/>
      <c r="E26" s="26"/>
    </row>
    <row r="27" spans="1:5" ht="12.75">
      <c r="A27" s="26"/>
      <c r="B27" s="26"/>
      <c r="C27" s="26"/>
      <c r="D27" s="26"/>
      <c r="E27" s="26"/>
    </row>
    <row r="28" spans="1:4" ht="12.75">
      <c r="A28" s="26"/>
      <c r="B28" s="26"/>
      <c r="C28" s="26"/>
      <c r="D28" s="26"/>
    </row>
    <row r="29" spans="2:4" ht="12.75" customHeight="1">
      <c r="B29" s="25"/>
      <c r="C29" s="25"/>
      <c r="D29" s="25"/>
    </row>
    <row r="30" spans="1:4" ht="12.75">
      <c r="A30" s="25"/>
      <c r="B30" s="25"/>
      <c r="C30" s="25"/>
      <c r="D30" s="25"/>
    </row>
    <row r="31" spans="1:4" ht="12.75">
      <c r="A31" s="25"/>
      <c r="B31" s="25"/>
      <c r="C31" s="25"/>
      <c r="D31" s="25"/>
    </row>
    <row r="32" spans="1:4" ht="12.75">
      <c r="A32" s="25"/>
      <c r="B32" s="25"/>
      <c r="C32" s="25"/>
      <c r="D32" s="25"/>
    </row>
    <row r="33" spans="1:4" ht="12.75">
      <c r="A33" s="25"/>
      <c r="B33" s="25"/>
      <c r="D33" s="25"/>
    </row>
    <row r="34" spans="1:4" ht="12.75">
      <c r="A34" s="25"/>
      <c r="B34" s="25"/>
      <c r="D34" s="25"/>
    </row>
    <row r="35" spans="1:4" ht="12.75">
      <c r="A35" s="25"/>
      <c r="B35" s="25"/>
      <c r="D35" s="25"/>
    </row>
    <row r="36" spans="1:4" ht="12.75">
      <c r="A36" s="25"/>
      <c r="B36" s="25"/>
      <c r="D36" s="25"/>
    </row>
    <row r="37" spans="1:4" ht="12.75">
      <c r="A37" s="25"/>
      <c r="B37" s="25"/>
      <c r="D37" s="25"/>
    </row>
    <row r="38" spans="1:4" ht="12.75">
      <c r="A38" s="25"/>
      <c r="B38" s="25"/>
      <c r="D38" s="25"/>
    </row>
    <row r="39" spans="1:4" ht="12.75">
      <c r="A39" s="25"/>
      <c r="B39" s="25"/>
      <c r="D39" s="25"/>
    </row>
    <row r="40" spans="1:4" ht="12.75">
      <c r="A40" s="25"/>
      <c r="B40" s="25"/>
      <c r="D40" s="25"/>
    </row>
    <row r="41" spans="1:4" ht="12.75">
      <c r="A41" s="25"/>
      <c r="B41" s="25"/>
      <c r="D41" s="25"/>
    </row>
    <row r="42" spans="1:4" ht="12.75">
      <c r="A42" s="25"/>
      <c r="B42" s="25"/>
      <c r="D42" s="25"/>
    </row>
    <row r="43" spans="1:4" ht="12.75">
      <c r="A43" s="25"/>
      <c r="B43" s="25"/>
      <c r="D43" s="25"/>
    </row>
  </sheetData>
  <mergeCells count="3">
    <mergeCell ref="A20:E20"/>
    <mergeCell ref="A21:E21"/>
    <mergeCell ref="A23:E23"/>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44"/>
  <sheetViews>
    <sheetView workbookViewId="0" topLeftCell="A1">
      <selection activeCell="A1" sqref="A1"/>
    </sheetView>
  </sheetViews>
  <sheetFormatPr defaultColWidth="9.140625" defaultRowHeight="12.75"/>
  <cols>
    <col min="1" max="1" width="7.421875" style="0" customWidth="1"/>
    <col min="2" max="2" width="10.7109375" style="0" customWidth="1"/>
    <col min="3" max="3" width="12.140625" style="0" customWidth="1"/>
    <col min="7" max="7" width="10.57421875" style="0" customWidth="1"/>
  </cols>
  <sheetData>
    <row r="1" spans="1:7" ht="12.75">
      <c r="A1" s="153" t="s">
        <v>85</v>
      </c>
      <c r="B1" s="153"/>
      <c r="C1" s="98"/>
      <c r="D1" s="169"/>
      <c r="E1" s="98"/>
      <c r="F1" s="98"/>
      <c r="G1" s="98"/>
    </row>
    <row r="2" spans="1:7" ht="12.75">
      <c r="A2" s="170"/>
      <c r="B2" s="171"/>
      <c r="C2" s="170"/>
      <c r="D2" s="172"/>
      <c r="E2" s="170"/>
      <c r="F2" s="170"/>
      <c r="G2" s="170"/>
    </row>
    <row r="3" spans="1:7" ht="38.25">
      <c r="A3" s="173" t="s">
        <v>89</v>
      </c>
      <c r="B3" s="33" t="s">
        <v>90</v>
      </c>
      <c r="C3" s="174" t="s">
        <v>91</v>
      </c>
      <c r="D3" s="175"/>
      <c r="E3" s="176"/>
      <c r="F3" s="176"/>
      <c r="G3" s="176"/>
    </row>
    <row r="4" spans="1:7" ht="12.75">
      <c r="A4" s="170"/>
      <c r="B4" s="426" t="s">
        <v>92</v>
      </c>
      <c r="C4" s="426"/>
      <c r="D4" s="177"/>
      <c r="E4" s="170"/>
      <c r="F4" s="170"/>
      <c r="G4" s="170"/>
    </row>
    <row r="5" spans="1:7" ht="12.75">
      <c r="A5" s="98"/>
      <c r="B5" s="98"/>
      <c r="C5" s="98"/>
      <c r="D5" s="179"/>
      <c r="E5" s="98"/>
      <c r="F5" s="98"/>
      <c r="G5" s="98"/>
    </row>
    <row r="6" spans="1:7" ht="12.75">
      <c r="A6" s="180">
        <v>1980</v>
      </c>
      <c r="B6" s="181">
        <v>10</v>
      </c>
      <c r="C6" s="98"/>
      <c r="D6" s="179"/>
      <c r="E6" s="98"/>
      <c r="F6" s="181"/>
      <c r="G6" s="98"/>
    </row>
    <row r="7" spans="1:7" ht="12.75">
      <c r="A7" s="180">
        <v>1981</v>
      </c>
      <c r="B7" s="181">
        <v>25</v>
      </c>
      <c r="C7" s="182">
        <f aca="true" t="shared" si="0" ref="C7:C35">B7-B6</f>
        <v>15</v>
      </c>
      <c r="D7" s="24"/>
      <c r="E7" s="98"/>
      <c r="F7" s="181"/>
      <c r="G7" s="98"/>
    </row>
    <row r="8" spans="1:7" ht="12.75">
      <c r="A8" s="180">
        <v>1982</v>
      </c>
      <c r="B8" s="181">
        <v>90</v>
      </c>
      <c r="C8" s="182">
        <f t="shared" si="0"/>
        <v>65</v>
      </c>
      <c r="D8" s="24"/>
      <c r="E8" s="98"/>
      <c r="F8" s="181"/>
      <c r="G8" s="98"/>
    </row>
    <row r="9" spans="1:7" ht="12.75">
      <c r="A9" s="180">
        <v>1983</v>
      </c>
      <c r="B9" s="181">
        <v>210</v>
      </c>
      <c r="C9" s="182">
        <f t="shared" si="0"/>
        <v>120</v>
      </c>
      <c r="D9" s="24"/>
      <c r="E9" s="183"/>
      <c r="F9" s="181"/>
      <c r="G9" s="98"/>
    </row>
    <row r="10" spans="1:7" ht="12.75">
      <c r="A10" s="180">
        <v>1984</v>
      </c>
      <c r="B10" s="181">
        <v>600</v>
      </c>
      <c r="C10" s="182">
        <f t="shared" si="0"/>
        <v>390</v>
      </c>
      <c r="D10" s="24"/>
      <c r="E10" s="183"/>
      <c r="F10" s="181"/>
      <c r="G10" s="98"/>
    </row>
    <row r="11" spans="1:7" ht="12.75">
      <c r="A11" s="180">
        <v>1985</v>
      </c>
      <c r="B11" s="184">
        <v>1020</v>
      </c>
      <c r="C11" s="182">
        <f t="shared" si="0"/>
        <v>420</v>
      </c>
      <c r="D11" s="24"/>
      <c r="E11" s="183"/>
      <c r="F11" s="184"/>
      <c r="G11" s="98"/>
    </row>
    <row r="12" spans="1:7" ht="12.75">
      <c r="A12" s="180">
        <v>1986</v>
      </c>
      <c r="B12" s="184">
        <v>1270</v>
      </c>
      <c r="C12" s="182">
        <f t="shared" si="0"/>
        <v>250</v>
      </c>
      <c r="D12" s="24"/>
      <c r="E12" s="183"/>
      <c r="F12" s="184"/>
      <c r="G12" s="98"/>
    </row>
    <row r="13" spans="1:7" ht="12.75">
      <c r="A13" s="180">
        <v>1987</v>
      </c>
      <c r="B13" s="184">
        <v>1450</v>
      </c>
      <c r="C13" s="182">
        <f t="shared" si="0"/>
        <v>180</v>
      </c>
      <c r="D13" s="24"/>
      <c r="E13" s="183"/>
      <c r="F13" s="184"/>
      <c r="G13" s="98"/>
    </row>
    <row r="14" spans="1:7" ht="12.75">
      <c r="A14" s="180">
        <v>1988</v>
      </c>
      <c r="B14" s="184">
        <v>1580</v>
      </c>
      <c r="C14" s="182">
        <f t="shared" si="0"/>
        <v>130</v>
      </c>
      <c r="D14" s="24"/>
      <c r="E14" s="183"/>
      <c r="F14" s="184"/>
      <c r="G14" s="98"/>
    </row>
    <row r="15" spans="1:7" ht="12.75">
      <c r="A15" s="180">
        <v>1989</v>
      </c>
      <c r="B15" s="184">
        <v>1730</v>
      </c>
      <c r="C15" s="182">
        <f t="shared" si="0"/>
        <v>150</v>
      </c>
      <c r="D15" s="24"/>
      <c r="E15" s="183"/>
      <c r="F15" s="184"/>
      <c r="G15" s="98"/>
    </row>
    <row r="16" spans="1:7" ht="12.75">
      <c r="A16" s="180">
        <v>1990</v>
      </c>
      <c r="B16" s="184">
        <v>1930</v>
      </c>
      <c r="C16" s="182">
        <f t="shared" si="0"/>
        <v>200</v>
      </c>
      <c r="D16" s="24"/>
      <c r="E16" s="183"/>
      <c r="F16" s="184"/>
      <c r="G16" s="98"/>
    </row>
    <row r="17" spans="1:7" ht="12.75">
      <c r="A17" s="180">
        <v>1991</v>
      </c>
      <c r="B17" s="184">
        <v>2170</v>
      </c>
      <c r="C17" s="182">
        <f t="shared" si="0"/>
        <v>240</v>
      </c>
      <c r="D17" s="24"/>
      <c r="E17" s="183"/>
      <c r="F17" s="184"/>
      <c r="G17" s="98"/>
    </row>
    <row r="18" spans="1:7" ht="12.75">
      <c r="A18" s="180">
        <v>1992</v>
      </c>
      <c r="B18" s="184">
        <v>2510</v>
      </c>
      <c r="C18" s="182">
        <f t="shared" si="0"/>
        <v>340</v>
      </c>
      <c r="D18" s="24"/>
      <c r="E18" s="183"/>
      <c r="F18" s="184"/>
      <c r="G18" s="98"/>
    </row>
    <row r="19" spans="1:7" ht="12.75">
      <c r="A19" s="180">
        <v>1993</v>
      </c>
      <c r="B19" s="184">
        <v>2990</v>
      </c>
      <c r="C19" s="182">
        <f t="shared" si="0"/>
        <v>480</v>
      </c>
      <c r="D19" s="24"/>
      <c r="E19" s="183"/>
      <c r="F19" s="184"/>
      <c r="G19" s="98"/>
    </row>
    <row r="20" spans="1:7" ht="12.75">
      <c r="A20" s="180">
        <v>1994</v>
      </c>
      <c r="B20" s="184">
        <v>3490</v>
      </c>
      <c r="C20" s="182">
        <f t="shared" si="0"/>
        <v>500</v>
      </c>
      <c r="D20" s="24"/>
      <c r="E20" s="183"/>
      <c r="F20" s="184"/>
      <c r="G20" s="98"/>
    </row>
    <row r="21" spans="1:7" ht="12.75">
      <c r="A21" s="180">
        <v>1995</v>
      </c>
      <c r="B21" s="184">
        <v>4780</v>
      </c>
      <c r="C21" s="182">
        <f t="shared" si="0"/>
        <v>1290</v>
      </c>
      <c r="D21" s="24"/>
      <c r="E21" s="183"/>
      <c r="F21" s="184"/>
      <c r="G21" s="98"/>
    </row>
    <row r="22" spans="1:7" ht="12.75">
      <c r="A22" s="180">
        <v>1996</v>
      </c>
      <c r="B22" s="184">
        <v>6100</v>
      </c>
      <c r="C22" s="182">
        <f t="shared" si="0"/>
        <v>1320</v>
      </c>
      <c r="D22" s="24"/>
      <c r="E22" s="183"/>
      <c r="F22" s="184"/>
      <c r="G22" s="98"/>
    </row>
    <row r="23" spans="1:7" ht="12.75">
      <c r="A23" s="180">
        <v>1997</v>
      </c>
      <c r="B23" s="184">
        <v>7600</v>
      </c>
      <c r="C23" s="182">
        <f t="shared" si="0"/>
        <v>1500</v>
      </c>
      <c r="D23" s="24"/>
      <c r="E23" s="183"/>
      <c r="F23" s="184"/>
      <c r="G23" s="98"/>
    </row>
    <row r="24" spans="1:7" ht="12.75">
      <c r="A24" s="180">
        <v>1998</v>
      </c>
      <c r="B24" s="184">
        <v>10200</v>
      </c>
      <c r="C24" s="182">
        <f t="shared" si="0"/>
        <v>2600</v>
      </c>
      <c r="D24" s="24"/>
      <c r="E24" s="183"/>
      <c r="F24" s="184"/>
      <c r="G24" s="98"/>
    </row>
    <row r="25" spans="1:7" ht="12.75">
      <c r="A25" s="180">
        <v>1999</v>
      </c>
      <c r="B25" s="183">
        <v>13600</v>
      </c>
      <c r="C25" s="182">
        <f t="shared" si="0"/>
        <v>3400</v>
      </c>
      <c r="D25" s="24"/>
      <c r="E25" s="183"/>
      <c r="F25" s="183"/>
      <c r="G25" s="98"/>
    </row>
    <row r="26" spans="1:7" ht="12.75">
      <c r="A26" s="180">
        <v>2000</v>
      </c>
      <c r="B26" s="183">
        <v>17400</v>
      </c>
      <c r="C26" s="182">
        <f t="shared" si="0"/>
        <v>3800</v>
      </c>
      <c r="D26" s="24"/>
      <c r="E26" s="183"/>
      <c r="F26" s="183"/>
      <c r="G26" s="98"/>
    </row>
    <row r="27" spans="1:7" ht="12.75">
      <c r="A27" s="180">
        <v>2001</v>
      </c>
      <c r="B27" s="183">
        <v>23900</v>
      </c>
      <c r="C27" s="182">
        <f t="shared" si="0"/>
        <v>6500</v>
      </c>
      <c r="D27" s="24"/>
      <c r="E27" s="183"/>
      <c r="F27" s="183"/>
      <c r="G27" s="98"/>
    </row>
    <row r="28" spans="1:7" ht="12.75">
      <c r="A28" s="180">
        <v>2002</v>
      </c>
      <c r="B28" s="183">
        <v>31100</v>
      </c>
      <c r="C28" s="182">
        <f t="shared" si="0"/>
        <v>7200</v>
      </c>
      <c r="D28" s="24"/>
      <c r="E28" s="183"/>
      <c r="F28" s="183"/>
      <c r="G28" s="98"/>
    </row>
    <row r="29" spans="1:7" ht="12.75">
      <c r="A29" s="180">
        <v>2003</v>
      </c>
      <c r="B29" s="183">
        <v>39431</v>
      </c>
      <c r="C29" s="182">
        <f t="shared" si="0"/>
        <v>8331</v>
      </c>
      <c r="D29" s="24"/>
      <c r="E29" s="183"/>
      <c r="F29" s="183"/>
      <c r="G29" s="98"/>
    </row>
    <row r="30" spans="1:7" ht="12.75">
      <c r="A30" s="180">
        <v>2004</v>
      </c>
      <c r="B30" s="183">
        <v>47620</v>
      </c>
      <c r="C30" s="182">
        <f t="shared" si="0"/>
        <v>8189</v>
      </c>
      <c r="D30" s="24"/>
      <c r="E30" s="183"/>
      <c r="F30" s="183"/>
      <c r="G30" s="98"/>
    </row>
    <row r="31" spans="1:7" ht="12.75">
      <c r="A31" s="180">
        <v>2005</v>
      </c>
      <c r="B31" s="183">
        <v>59091</v>
      </c>
      <c r="C31" s="182">
        <f t="shared" si="0"/>
        <v>11471</v>
      </c>
      <c r="D31" s="24"/>
      <c r="E31" s="183"/>
      <c r="F31" s="183"/>
      <c r="G31" s="98"/>
    </row>
    <row r="32" spans="1:7" ht="12.75">
      <c r="A32" s="180">
        <v>2006</v>
      </c>
      <c r="B32" s="183">
        <v>74052</v>
      </c>
      <c r="C32" s="182">
        <f t="shared" si="0"/>
        <v>14961</v>
      </c>
      <c r="D32" s="24"/>
      <c r="E32" s="183"/>
      <c r="F32" s="185"/>
      <c r="G32" s="98"/>
    </row>
    <row r="33" spans="1:7" ht="12.75">
      <c r="A33" s="186">
        <v>2007</v>
      </c>
      <c r="B33" s="187">
        <v>93835</v>
      </c>
      <c r="C33" s="188">
        <f t="shared" si="0"/>
        <v>19783</v>
      </c>
      <c r="D33" s="24"/>
      <c r="E33" s="183"/>
      <c r="F33" s="185"/>
      <c r="G33" s="98"/>
    </row>
    <row r="34" spans="1:7" ht="12.75">
      <c r="A34" s="186">
        <v>2008</v>
      </c>
      <c r="B34" s="187">
        <v>120297</v>
      </c>
      <c r="C34" s="188">
        <f t="shared" si="0"/>
        <v>26462</v>
      </c>
      <c r="D34" s="24"/>
      <c r="E34" s="183"/>
      <c r="F34" s="185"/>
      <c r="G34" s="98"/>
    </row>
    <row r="35" spans="1:7" ht="12.75">
      <c r="A35" s="189">
        <v>2009</v>
      </c>
      <c r="B35" s="190">
        <v>158505</v>
      </c>
      <c r="C35" s="191">
        <f t="shared" si="0"/>
        <v>38208</v>
      </c>
      <c r="D35" s="24"/>
      <c r="E35" s="183"/>
      <c r="F35" s="185"/>
      <c r="G35" s="98"/>
    </row>
    <row r="36" spans="1:7" ht="12.75">
      <c r="A36" s="180"/>
      <c r="B36" s="183"/>
      <c r="C36" s="182"/>
      <c r="D36" s="192"/>
      <c r="E36" s="183"/>
      <c r="F36" s="183"/>
      <c r="G36" s="98"/>
    </row>
    <row r="37" spans="1:7" ht="12.75">
      <c r="A37" s="180" t="s">
        <v>93</v>
      </c>
      <c r="B37" s="183"/>
      <c r="C37" s="182"/>
      <c r="D37" s="192"/>
      <c r="E37" s="183"/>
      <c r="F37" s="183"/>
      <c r="G37" s="98"/>
    </row>
    <row r="38" spans="1:7" ht="12.75">
      <c r="A38" s="180"/>
      <c r="B38" s="183"/>
      <c r="C38" s="98"/>
      <c r="D38" s="169"/>
      <c r="E38" s="98"/>
      <c r="F38" s="98"/>
      <c r="G38" s="98"/>
    </row>
    <row r="39" spans="1:7" ht="12.75" customHeight="1">
      <c r="A39" s="402" t="s">
        <v>109</v>
      </c>
      <c r="B39" s="402"/>
      <c r="C39" s="402"/>
      <c r="D39" s="402"/>
      <c r="E39" s="402"/>
      <c r="F39" s="402"/>
      <c r="G39" s="402"/>
    </row>
    <row r="40" spans="1:7" ht="12.75">
      <c r="A40" s="402"/>
      <c r="B40" s="402"/>
      <c r="C40" s="402"/>
      <c r="D40" s="402"/>
      <c r="E40" s="402"/>
      <c r="F40" s="402"/>
      <c r="G40" s="402"/>
    </row>
    <row r="41" spans="1:7" ht="12.75">
      <c r="A41" s="402"/>
      <c r="B41" s="402"/>
      <c r="C41" s="402"/>
      <c r="D41" s="402"/>
      <c r="E41" s="402"/>
      <c r="F41" s="402"/>
      <c r="G41" s="402"/>
    </row>
    <row r="42" spans="1:7" ht="12.75">
      <c r="A42" s="402"/>
      <c r="B42" s="402"/>
      <c r="C42" s="402"/>
      <c r="D42" s="402"/>
      <c r="E42" s="402"/>
      <c r="F42" s="402"/>
      <c r="G42" s="402"/>
    </row>
    <row r="43" spans="1:7" ht="12.75">
      <c r="A43" s="98"/>
      <c r="B43" s="98"/>
      <c r="C43" s="98"/>
      <c r="D43" s="98"/>
      <c r="E43" s="98"/>
      <c r="F43" s="98"/>
      <c r="G43" s="98"/>
    </row>
    <row r="44" spans="1:7" ht="52.5" customHeight="1">
      <c r="A44" s="402" t="s">
        <v>343</v>
      </c>
      <c r="B44" s="402"/>
      <c r="C44" s="402"/>
      <c r="D44" s="402"/>
      <c r="E44" s="402"/>
      <c r="F44" s="402"/>
      <c r="G44" s="402"/>
    </row>
  </sheetData>
  <mergeCells count="3">
    <mergeCell ref="B4:C4"/>
    <mergeCell ref="A39:G42"/>
    <mergeCell ref="A44:G44"/>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R90"/>
  <sheetViews>
    <sheetView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7.421875" style="169" customWidth="1"/>
    <col min="2" max="11" width="9.00390625" style="183" customWidth="1"/>
    <col min="12" max="14" width="9.140625" style="43" customWidth="1"/>
    <col min="15" max="16384" width="9.140625" style="183" customWidth="1"/>
  </cols>
  <sheetData>
    <row r="1" spans="1:9" ht="12.75">
      <c r="A1" s="193" t="s">
        <v>87</v>
      </c>
      <c r="B1" s="194"/>
      <c r="F1" s="194"/>
      <c r="G1" s="194"/>
      <c r="H1" s="194"/>
      <c r="I1" s="194"/>
    </row>
    <row r="2" s="195" customFormat="1" ht="12.75">
      <c r="A2" s="172"/>
    </row>
    <row r="3" spans="1:18" s="199" customFormat="1" ht="12.75">
      <c r="A3" s="196" t="s">
        <v>89</v>
      </c>
      <c r="B3" s="174" t="s">
        <v>94</v>
      </c>
      <c r="C3" s="197" t="s">
        <v>95</v>
      </c>
      <c r="D3" s="174" t="s">
        <v>96</v>
      </c>
      <c r="E3" s="174" t="s">
        <v>97</v>
      </c>
      <c r="F3" s="174" t="s">
        <v>98</v>
      </c>
      <c r="G3" s="174" t="s">
        <v>99</v>
      </c>
      <c r="H3" s="174" t="s">
        <v>100</v>
      </c>
      <c r="I3" s="174" t="s">
        <v>101</v>
      </c>
      <c r="J3" s="174" t="s">
        <v>102</v>
      </c>
      <c r="K3" s="174" t="s">
        <v>103</v>
      </c>
      <c r="L3" s="174" t="s">
        <v>104</v>
      </c>
      <c r="M3" s="198"/>
      <c r="Q3" s="200"/>
      <c r="R3" s="198"/>
    </row>
    <row r="4" spans="1:18" s="195" customFormat="1" ht="12.75">
      <c r="A4" s="172"/>
      <c r="B4" s="427" t="s">
        <v>105</v>
      </c>
      <c r="C4" s="427"/>
      <c r="D4" s="427"/>
      <c r="E4" s="427"/>
      <c r="F4" s="427"/>
      <c r="G4" s="427"/>
      <c r="H4" s="427"/>
      <c r="I4" s="427"/>
      <c r="J4" s="427"/>
      <c r="K4" s="427"/>
      <c r="L4" s="427"/>
      <c r="M4" s="201"/>
      <c r="Q4" s="201"/>
      <c r="R4" s="201"/>
    </row>
    <row r="5" spans="1:18" s="195" customFormat="1" ht="12.75">
      <c r="A5" s="172"/>
      <c r="B5" s="202"/>
      <c r="C5" s="202"/>
      <c r="D5" s="202"/>
      <c r="E5" s="202"/>
      <c r="F5" s="202"/>
      <c r="G5" s="202"/>
      <c r="H5" s="202"/>
      <c r="I5" s="202"/>
      <c r="J5" s="202"/>
      <c r="K5" s="202"/>
      <c r="L5" s="202"/>
      <c r="M5" s="203"/>
      <c r="Q5" s="202"/>
      <c r="R5" s="202"/>
    </row>
    <row r="6" spans="1:18" ht="12.75">
      <c r="A6" s="204">
        <v>1980</v>
      </c>
      <c r="B6" s="205">
        <v>8</v>
      </c>
      <c r="C6" s="206" t="s">
        <v>106</v>
      </c>
      <c r="D6" s="205">
        <v>0</v>
      </c>
      <c r="E6" s="205">
        <v>0</v>
      </c>
      <c r="F6" s="205">
        <v>0</v>
      </c>
      <c r="G6" s="205">
        <v>0</v>
      </c>
      <c r="H6" s="205">
        <v>0</v>
      </c>
      <c r="I6" s="205">
        <v>0</v>
      </c>
      <c r="J6" s="207" t="s">
        <v>106</v>
      </c>
      <c r="K6" s="205">
        <v>5</v>
      </c>
      <c r="L6" s="205">
        <v>10</v>
      </c>
      <c r="M6" s="183"/>
      <c r="P6" s="43"/>
      <c r="Q6" s="205"/>
      <c r="R6" s="206"/>
    </row>
    <row r="7" spans="1:18" ht="12.75">
      <c r="A7" s="204">
        <v>1981</v>
      </c>
      <c r="B7" s="205">
        <v>18</v>
      </c>
      <c r="C7" s="206" t="s">
        <v>106</v>
      </c>
      <c r="D7" s="205">
        <v>0</v>
      </c>
      <c r="E7" s="205">
        <v>0</v>
      </c>
      <c r="F7" s="205">
        <v>0</v>
      </c>
      <c r="G7" s="205">
        <v>0</v>
      </c>
      <c r="H7" s="205">
        <v>0</v>
      </c>
      <c r="I7" s="205">
        <v>0</v>
      </c>
      <c r="J7" s="207" t="s">
        <v>106</v>
      </c>
      <c r="K7" s="205">
        <v>7</v>
      </c>
      <c r="L7" s="205">
        <v>25</v>
      </c>
      <c r="M7" s="183"/>
      <c r="P7" s="43"/>
      <c r="Q7" s="205"/>
      <c r="R7" s="206"/>
    </row>
    <row r="8" spans="1:18" ht="12.75">
      <c r="A8" s="204">
        <v>1982</v>
      </c>
      <c r="B8" s="205">
        <v>84</v>
      </c>
      <c r="C8" s="206" t="s">
        <v>106</v>
      </c>
      <c r="D8" s="205">
        <v>0</v>
      </c>
      <c r="E8" s="205">
        <v>0</v>
      </c>
      <c r="F8" s="205">
        <v>0</v>
      </c>
      <c r="G8" s="205">
        <v>0</v>
      </c>
      <c r="H8" s="205">
        <v>0</v>
      </c>
      <c r="I8" s="205">
        <v>0</v>
      </c>
      <c r="J8" s="207" t="s">
        <v>106</v>
      </c>
      <c r="K8" s="205">
        <v>12</v>
      </c>
      <c r="L8" s="205">
        <v>90</v>
      </c>
      <c r="M8" s="183"/>
      <c r="P8" s="43"/>
      <c r="Q8" s="205"/>
      <c r="R8" s="206"/>
    </row>
    <row r="9" spans="1:18" ht="12.75">
      <c r="A9" s="204">
        <v>1983</v>
      </c>
      <c r="B9" s="205">
        <v>254</v>
      </c>
      <c r="C9" s="206" t="s">
        <v>106</v>
      </c>
      <c r="D9" s="205">
        <v>0</v>
      </c>
      <c r="E9" s="205">
        <v>0</v>
      </c>
      <c r="F9" s="205">
        <v>0</v>
      </c>
      <c r="G9" s="205">
        <v>0</v>
      </c>
      <c r="H9" s="205">
        <v>0</v>
      </c>
      <c r="I9" s="205">
        <v>0</v>
      </c>
      <c r="J9" s="207" t="s">
        <v>106</v>
      </c>
      <c r="K9" s="205">
        <v>20</v>
      </c>
      <c r="L9" s="205">
        <v>210</v>
      </c>
      <c r="M9" s="183"/>
      <c r="P9" s="43"/>
      <c r="Q9" s="205"/>
      <c r="R9" s="206"/>
    </row>
    <row r="10" spans="1:18" ht="12.75">
      <c r="A10" s="204">
        <v>1984</v>
      </c>
      <c r="B10" s="205">
        <v>653</v>
      </c>
      <c r="C10" s="206" t="s">
        <v>106</v>
      </c>
      <c r="D10" s="205">
        <v>0</v>
      </c>
      <c r="E10" s="205">
        <v>0</v>
      </c>
      <c r="F10" s="205">
        <v>0</v>
      </c>
      <c r="G10" s="205">
        <v>0</v>
      </c>
      <c r="H10" s="205">
        <v>0</v>
      </c>
      <c r="I10" s="205">
        <v>0</v>
      </c>
      <c r="J10" s="207" t="s">
        <v>106</v>
      </c>
      <c r="K10" s="205">
        <v>27</v>
      </c>
      <c r="L10" s="205">
        <v>600</v>
      </c>
      <c r="M10" s="183"/>
      <c r="P10" s="43"/>
      <c r="Q10" s="205"/>
      <c r="R10" s="206"/>
    </row>
    <row r="11" spans="1:18" ht="12.75">
      <c r="A11" s="204">
        <v>1985</v>
      </c>
      <c r="B11" s="205">
        <v>945</v>
      </c>
      <c r="C11" s="206" t="s">
        <v>106</v>
      </c>
      <c r="D11" s="205">
        <v>0</v>
      </c>
      <c r="E11" s="205">
        <v>0</v>
      </c>
      <c r="F11" s="205">
        <v>0</v>
      </c>
      <c r="G11" s="205">
        <v>0</v>
      </c>
      <c r="H11" s="205">
        <v>0</v>
      </c>
      <c r="I11" s="205">
        <v>0</v>
      </c>
      <c r="J11" s="207" t="s">
        <v>106</v>
      </c>
      <c r="K11" s="205">
        <v>50</v>
      </c>
      <c r="L11" s="205">
        <v>1020</v>
      </c>
      <c r="M11" s="183"/>
      <c r="P11" s="43"/>
      <c r="Q11" s="205"/>
      <c r="R11" s="206"/>
    </row>
    <row r="12" spans="1:18" ht="12.75">
      <c r="A12" s="204">
        <v>1986</v>
      </c>
      <c r="B12" s="205">
        <v>1265</v>
      </c>
      <c r="C12" s="206" t="s">
        <v>106</v>
      </c>
      <c r="D12" s="205">
        <v>0</v>
      </c>
      <c r="E12" s="205">
        <v>0</v>
      </c>
      <c r="F12" s="205">
        <v>0</v>
      </c>
      <c r="G12" s="205">
        <v>0</v>
      </c>
      <c r="H12" s="205">
        <v>0</v>
      </c>
      <c r="I12" s="205">
        <v>0</v>
      </c>
      <c r="J12" s="207" t="s">
        <v>106</v>
      </c>
      <c r="K12" s="205">
        <v>82</v>
      </c>
      <c r="L12" s="205">
        <v>1270</v>
      </c>
      <c r="M12" s="183"/>
      <c r="P12" s="43"/>
      <c r="Q12" s="205"/>
      <c r="R12" s="206"/>
    </row>
    <row r="13" spans="1:18" ht="12.75">
      <c r="A13" s="204">
        <v>1987</v>
      </c>
      <c r="B13" s="205">
        <v>1333</v>
      </c>
      <c r="C13" s="206" t="s">
        <v>106</v>
      </c>
      <c r="D13" s="205">
        <v>5</v>
      </c>
      <c r="E13" s="205">
        <v>0</v>
      </c>
      <c r="F13" s="205">
        <v>0</v>
      </c>
      <c r="G13" s="205">
        <v>0.32</v>
      </c>
      <c r="H13" s="205">
        <v>0</v>
      </c>
      <c r="I13" s="205">
        <v>0</v>
      </c>
      <c r="J13" s="207" t="s">
        <v>106</v>
      </c>
      <c r="K13" s="205">
        <v>115</v>
      </c>
      <c r="L13" s="205">
        <v>1450</v>
      </c>
      <c r="M13" s="183"/>
      <c r="P13" s="43"/>
      <c r="Q13" s="205"/>
      <c r="R13" s="206"/>
    </row>
    <row r="14" spans="1:18" ht="12.75">
      <c r="A14" s="204">
        <v>1988</v>
      </c>
      <c r="B14" s="205">
        <v>1231</v>
      </c>
      <c r="C14" s="206" t="s">
        <v>106</v>
      </c>
      <c r="D14" s="205">
        <v>15</v>
      </c>
      <c r="E14" s="205">
        <v>0</v>
      </c>
      <c r="F14" s="205">
        <v>0</v>
      </c>
      <c r="G14" s="205">
        <v>0.32</v>
      </c>
      <c r="H14" s="205">
        <v>0</v>
      </c>
      <c r="I14" s="205">
        <v>0</v>
      </c>
      <c r="J14" s="207" t="s">
        <v>106</v>
      </c>
      <c r="K14" s="205">
        <v>197</v>
      </c>
      <c r="L14" s="205">
        <v>1580</v>
      </c>
      <c r="M14" s="183"/>
      <c r="P14" s="43"/>
      <c r="Q14" s="205"/>
      <c r="R14" s="206"/>
    </row>
    <row r="15" spans="1:18" ht="12.75">
      <c r="A15" s="204">
        <v>1989</v>
      </c>
      <c r="B15" s="205">
        <v>1332</v>
      </c>
      <c r="C15" s="206" t="s">
        <v>106</v>
      </c>
      <c r="D15" s="205">
        <v>27</v>
      </c>
      <c r="E15" s="205">
        <v>0</v>
      </c>
      <c r="F15" s="205">
        <v>0</v>
      </c>
      <c r="G15" s="205">
        <v>0.32</v>
      </c>
      <c r="H15" s="205">
        <v>0</v>
      </c>
      <c r="I15" s="205">
        <v>0</v>
      </c>
      <c r="J15" s="207" t="s">
        <v>106</v>
      </c>
      <c r="K15" s="205">
        <v>262</v>
      </c>
      <c r="L15" s="205">
        <v>1730</v>
      </c>
      <c r="M15" s="183"/>
      <c r="P15" s="43"/>
      <c r="Q15" s="205"/>
      <c r="R15" s="206"/>
    </row>
    <row r="16" spans="1:18" ht="12.75">
      <c r="A16" s="204">
        <v>1990</v>
      </c>
      <c r="B16" s="205">
        <v>1484</v>
      </c>
      <c r="C16" s="206" t="s">
        <v>106</v>
      </c>
      <c r="D16" s="205">
        <v>62</v>
      </c>
      <c r="E16" s="205">
        <v>0</v>
      </c>
      <c r="F16" s="205">
        <v>0</v>
      </c>
      <c r="G16" s="205">
        <v>0.32</v>
      </c>
      <c r="H16" s="205">
        <v>0</v>
      </c>
      <c r="I16" s="205">
        <v>0</v>
      </c>
      <c r="J16" s="207" t="s">
        <v>106</v>
      </c>
      <c r="K16" s="205">
        <v>343</v>
      </c>
      <c r="L16" s="205">
        <v>1930</v>
      </c>
      <c r="M16" s="183"/>
      <c r="P16" s="43"/>
      <c r="Q16" s="205"/>
      <c r="R16" s="206"/>
    </row>
    <row r="17" spans="1:18" ht="12.75">
      <c r="A17" s="204">
        <v>1991</v>
      </c>
      <c r="B17" s="205">
        <v>1709</v>
      </c>
      <c r="C17" s="206" t="s">
        <v>106</v>
      </c>
      <c r="D17" s="205">
        <v>112</v>
      </c>
      <c r="E17" s="205">
        <v>5</v>
      </c>
      <c r="F17" s="205">
        <v>39</v>
      </c>
      <c r="G17" s="205">
        <v>0.72</v>
      </c>
      <c r="H17" s="205">
        <v>0</v>
      </c>
      <c r="I17" s="205">
        <v>4</v>
      </c>
      <c r="J17" s="207" t="s">
        <v>106</v>
      </c>
      <c r="K17" s="205">
        <v>413</v>
      </c>
      <c r="L17" s="205">
        <v>2170</v>
      </c>
      <c r="M17" s="183"/>
      <c r="P17" s="43"/>
      <c r="Q17" s="205"/>
      <c r="R17" s="206"/>
    </row>
    <row r="18" spans="1:18" ht="12.75">
      <c r="A18" s="204">
        <v>1992</v>
      </c>
      <c r="B18" s="205">
        <v>1680</v>
      </c>
      <c r="C18" s="206" t="s">
        <v>106</v>
      </c>
      <c r="D18" s="205">
        <v>180</v>
      </c>
      <c r="E18" s="205">
        <v>50</v>
      </c>
      <c r="F18" s="205">
        <v>39</v>
      </c>
      <c r="G18" s="207">
        <v>2.87</v>
      </c>
      <c r="H18" s="205">
        <v>0</v>
      </c>
      <c r="I18" s="205">
        <v>69</v>
      </c>
      <c r="J18" s="207" t="s">
        <v>106</v>
      </c>
      <c r="K18" s="205">
        <v>458</v>
      </c>
      <c r="L18" s="205">
        <v>2510</v>
      </c>
      <c r="M18" s="183"/>
      <c r="P18" s="43"/>
      <c r="Q18" s="205"/>
      <c r="R18" s="206"/>
    </row>
    <row r="19" spans="1:18" ht="12.75">
      <c r="A19" s="204">
        <v>1993</v>
      </c>
      <c r="B19" s="205">
        <v>1635</v>
      </c>
      <c r="C19" s="206" t="s">
        <v>106</v>
      </c>
      <c r="D19" s="205">
        <v>335</v>
      </c>
      <c r="E19" s="205">
        <v>60</v>
      </c>
      <c r="F19" s="205">
        <v>79</v>
      </c>
      <c r="G19" s="207">
        <v>5.63</v>
      </c>
      <c r="H19" s="205">
        <v>2.2</v>
      </c>
      <c r="I19" s="207" t="s">
        <v>106</v>
      </c>
      <c r="J19" s="207" t="s">
        <v>106</v>
      </c>
      <c r="K19" s="205">
        <v>487</v>
      </c>
      <c r="L19" s="205">
        <v>2990</v>
      </c>
      <c r="M19" s="183"/>
      <c r="P19" s="43"/>
      <c r="Q19" s="205"/>
      <c r="R19" s="206"/>
    </row>
    <row r="20" spans="1:18" ht="12.75">
      <c r="A20" s="204">
        <v>1994</v>
      </c>
      <c r="B20" s="205">
        <v>1663</v>
      </c>
      <c r="C20" s="206" t="s">
        <v>106</v>
      </c>
      <c r="D20" s="205">
        <v>643</v>
      </c>
      <c r="E20" s="205">
        <v>70</v>
      </c>
      <c r="F20" s="205">
        <v>185</v>
      </c>
      <c r="G20" s="207">
        <v>17.79</v>
      </c>
      <c r="H20" s="207" t="s">
        <v>107</v>
      </c>
      <c r="I20" s="207" t="s">
        <v>106</v>
      </c>
      <c r="J20" s="207" t="s">
        <v>106</v>
      </c>
      <c r="K20" s="205">
        <v>539</v>
      </c>
      <c r="L20" s="205">
        <v>3490</v>
      </c>
      <c r="M20" s="183"/>
      <c r="P20" s="43"/>
      <c r="Q20" s="205"/>
      <c r="R20" s="206"/>
    </row>
    <row r="21" spans="1:18" ht="12.75">
      <c r="A21" s="204">
        <v>1995</v>
      </c>
      <c r="B21" s="205">
        <v>1612</v>
      </c>
      <c r="C21" s="206">
        <v>38</v>
      </c>
      <c r="D21" s="205">
        <v>1130</v>
      </c>
      <c r="E21" s="205">
        <v>140</v>
      </c>
      <c r="F21" s="205">
        <v>576</v>
      </c>
      <c r="G21" s="208">
        <v>32</v>
      </c>
      <c r="H21" s="205">
        <v>3</v>
      </c>
      <c r="I21" s="205">
        <v>200</v>
      </c>
      <c r="J21" s="207" t="s">
        <v>106</v>
      </c>
      <c r="K21" s="205">
        <v>637</v>
      </c>
      <c r="L21" s="205">
        <v>4780</v>
      </c>
      <c r="M21" s="183"/>
      <c r="P21" s="43"/>
      <c r="Q21" s="205"/>
      <c r="R21" s="206"/>
    </row>
    <row r="22" spans="1:18" ht="12.75">
      <c r="A22" s="204">
        <v>1996</v>
      </c>
      <c r="B22" s="205">
        <v>1614</v>
      </c>
      <c r="C22" s="206">
        <v>79</v>
      </c>
      <c r="D22" s="205">
        <v>1548</v>
      </c>
      <c r="E22" s="205">
        <v>230</v>
      </c>
      <c r="F22" s="205">
        <v>820</v>
      </c>
      <c r="G22" s="209">
        <v>70</v>
      </c>
      <c r="H22" s="205">
        <v>5.7</v>
      </c>
      <c r="I22" s="205">
        <v>273</v>
      </c>
      <c r="J22" s="207" t="s">
        <v>106</v>
      </c>
      <c r="K22" s="205">
        <v>835</v>
      </c>
      <c r="L22" s="205">
        <v>6100</v>
      </c>
      <c r="M22" s="183"/>
      <c r="P22" s="43"/>
      <c r="Q22" s="205"/>
      <c r="R22" s="206"/>
    </row>
    <row r="23" spans="1:18" ht="12.75">
      <c r="A23" s="204">
        <v>1997</v>
      </c>
      <c r="B23" s="205">
        <v>1611</v>
      </c>
      <c r="C23" s="206">
        <v>170</v>
      </c>
      <c r="D23" s="205">
        <v>2080</v>
      </c>
      <c r="E23" s="205">
        <v>512</v>
      </c>
      <c r="F23" s="205">
        <v>940</v>
      </c>
      <c r="G23" s="210">
        <v>103</v>
      </c>
      <c r="H23" s="205">
        <v>10</v>
      </c>
      <c r="I23" s="208">
        <v>319</v>
      </c>
      <c r="J23" s="207" t="s">
        <v>106</v>
      </c>
      <c r="K23" s="205">
        <v>1120</v>
      </c>
      <c r="L23" s="205">
        <v>7600</v>
      </c>
      <c r="M23" s="183"/>
      <c r="P23" s="43"/>
      <c r="Q23" s="205"/>
      <c r="R23" s="206"/>
    </row>
    <row r="24" spans="1:18" ht="12.75">
      <c r="A24" s="204">
        <v>1998</v>
      </c>
      <c r="B24" s="205">
        <v>1837</v>
      </c>
      <c r="C24" s="206">
        <v>224</v>
      </c>
      <c r="D24" s="205">
        <v>2875</v>
      </c>
      <c r="E24" s="205">
        <v>834</v>
      </c>
      <c r="F24" s="205">
        <v>1015</v>
      </c>
      <c r="G24" s="208">
        <v>180</v>
      </c>
      <c r="H24" s="208">
        <v>19</v>
      </c>
      <c r="I24" s="205">
        <v>333</v>
      </c>
      <c r="J24" s="62">
        <v>60</v>
      </c>
      <c r="K24" s="205">
        <v>1443</v>
      </c>
      <c r="L24" s="205">
        <v>10200</v>
      </c>
      <c r="M24" s="183"/>
      <c r="P24" s="43"/>
      <c r="Q24" s="205"/>
      <c r="R24" s="206"/>
    </row>
    <row r="25" spans="1:18" ht="12.75">
      <c r="A25" s="204">
        <v>1999</v>
      </c>
      <c r="B25" s="205">
        <v>2490</v>
      </c>
      <c r="C25" s="206">
        <v>268</v>
      </c>
      <c r="D25" s="205">
        <v>4442</v>
      </c>
      <c r="E25" s="205">
        <v>1812</v>
      </c>
      <c r="F25" s="205">
        <v>1077</v>
      </c>
      <c r="G25" s="205">
        <v>277</v>
      </c>
      <c r="H25" s="205">
        <v>25</v>
      </c>
      <c r="I25" s="205">
        <v>362</v>
      </c>
      <c r="J25" s="62">
        <v>61</v>
      </c>
      <c r="K25" s="205">
        <v>1771</v>
      </c>
      <c r="L25" s="210">
        <v>13600</v>
      </c>
      <c r="M25" s="183"/>
      <c r="P25" s="43"/>
      <c r="Q25" s="205"/>
      <c r="R25" s="206"/>
    </row>
    <row r="26" spans="1:18" ht="12.75">
      <c r="A26" s="204">
        <v>2000</v>
      </c>
      <c r="B26" s="205">
        <v>2578</v>
      </c>
      <c r="C26" s="206">
        <v>346</v>
      </c>
      <c r="D26" s="205">
        <v>6113</v>
      </c>
      <c r="E26" s="205">
        <v>2235</v>
      </c>
      <c r="F26" s="205">
        <v>1220</v>
      </c>
      <c r="G26" s="205">
        <v>427</v>
      </c>
      <c r="H26" s="205">
        <v>66</v>
      </c>
      <c r="I26" s="205">
        <v>406</v>
      </c>
      <c r="J26" s="62">
        <v>100</v>
      </c>
      <c r="K26" s="205">
        <v>2417</v>
      </c>
      <c r="L26" s="210">
        <v>17400</v>
      </c>
      <c r="M26" s="183"/>
      <c r="P26" s="43"/>
      <c r="Q26" s="205"/>
      <c r="R26" s="206"/>
    </row>
    <row r="27" spans="1:18" ht="12.75">
      <c r="A27" s="204">
        <v>2001</v>
      </c>
      <c r="B27" s="205">
        <v>4275</v>
      </c>
      <c r="C27" s="206">
        <v>402</v>
      </c>
      <c r="D27" s="205">
        <v>8754</v>
      </c>
      <c r="E27" s="205">
        <v>3337</v>
      </c>
      <c r="F27" s="205">
        <v>1456</v>
      </c>
      <c r="G27" s="205">
        <v>690</v>
      </c>
      <c r="H27" s="205">
        <v>93</v>
      </c>
      <c r="I27" s="205">
        <v>474</v>
      </c>
      <c r="J27" s="62">
        <v>131</v>
      </c>
      <c r="K27" s="205">
        <v>2489</v>
      </c>
      <c r="L27" s="210">
        <v>23900</v>
      </c>
      <c r="M27" s="183"/>
      <c r="P27" s="43"/>
      <c r="Q27" s="205"/>
      <c r="R27" s="206"/>
    </row>
    <row r="28" spans="1:18" ht="12.75">
      <c r="A28" s="204">
        <v>2002</v>
      </c>
      <c r="B28" s="205">
        <v>4685</v>
      </c>
      <c r="C28" s="206">
        <v>469</v>
      </c>
      <c r="D28" s="205">
        <v>11994</v>
      </c>
      <c r="E28" s="205">
        <v>4825</v>
      </c>
      <c r="F28" s="205">
        <v>1702</v>
      </c>
      <c r="G28" s="205">
        <v>797</v>
      </c>
      <c r="H28" s="205">
        <v>148</v>
      </c>
      <c r="I28" s="210">
        <v>552</v>
      </c>
      <c r="J28" s="62">
        <v>195</v>
      </c>
      <c r="K28" s="205">
        <v>2889</v>
      </c>
      <c r="L28" s="210">
        <v>31100</v>
      </c>
      <c r="M28" s="183"/>
      <c r="P28" s="43"/>
      <c r="Q28" s="205"/>
      <c r="R28" s="206"/>
    </row>
    <row r="29" spans="1:18" ht="12.75">
      <c r="A29" s="204">
        <v>2003</v>
      </c>
      <c r="B29" s="205">
        <v>6372</v>
      </c>
      <c r="C29" s="206">
        <v>567</v>
      </c>
      <c r="D29" s="205">
        <v>14609</v>
      </c>
      <c r="E29" s="205">
        <v>6203</v>
      </c>
      <c r="F29" s="205">
        <v>2125</v>
      </c>
      <c r="G29" s="205">
        <v>913</v>
      </c>
      <c r="H29" s="205">
        <v>253</v>
      </c>
      <c r="I29" s="210">
        <v>648</v>
      </c>
      <c r="J29" s="62">
        <v>295.9</v>
      </c>
      <c r="K29" s="205">
        <v>3115</v>
      </c>
      <c r="L29" s="210">
        <v>39431</v>
      </c>
      <c r="M29" s="183"/>
      <c r="P29" s="43"/>
      <c r="Q29" s="205"/>
      <c r="R29" s="206"/>
    </row>
    <row r="30" spans="1:18" ht="12.75">
      <c r="A30" s="204">
        <v>2004</v>
      </c>
      <c r="B30" s="205">
        <v>6725</v>
      </c>
      <c r="C30" s="206">
        <v>764</v>
      </c>
      <c r="D30" s="205">
        <v>16629</v>
      </c>
      <c r="E30" s="205">
        <v>8263</v>
      </c>
      <c r="F30" s="205">
        <v>3000</v>
      </c>
      <c r="G30" s="205">
        <v>1255</v>
      </c>
      <c r="H30" s="205">
        <v>390</v>
      </c>
      <c r="I30" s="210">
        <v>888</v>
      </c>
      <c r="J30" s="62">
        <v>522</v>
      </c>
      <c r="K30" s="205">
        <v>3123</v>
      </c>
      <c r="L30" s="210">
        <v>47620</v>
      </c>
      <c r="M30" s="183"/>
      <c r="P30" s="43"/>
      <c r="Q30" s="205"/>
      <c r="R30" s="206"/>
    </row>
    <row r="31" spans="1:18" ht="12.75">
      <c r="A31" s="204">
        <v>2005</v>
      </c>
      <c r="B31" s="205">
        <v>9149</v>
      </c>
      <c r="C31" s="206">
        <v>1260</v>
      </c>
      <c r="D31" s="205">
        <v>18415</v>
      </c>
      <c r="E31" s="205">
        <v>10027</v>
      </c>
      <c r="F31" s="205">
        <v>4430</v>
      </c>
      <c r="G31" s="205">
        <v>1718</v>
      </c>
      <c r="H31" s="205">
        <v>757</v>
      </c>
      <c r="I31" s="210">
        <v>1353</v>
      </c>
      <c r="J31" s="62">
        <v>1022</v>
      </c>
      <c r="K31" s="205">
        <v>3127</v>
      </c>
      <c r="L31" s="210">
        <v>59091</v>
      </c>
      <c r="M31" s="183"/>
      <c r="P31" s="43"/>
      <c r="Q31" s="205"/>
      <c r="R31" s="206"/>
    </row>
    <row r="32" spans="1:18" ht="12.75">
      <c r="A32" s="204">
        <v>2006</v>
      </c>
      <c r="B32" s="205">
        <v>11575</v>
      </c>
      <c r="C32" s="206">
        <v>2599</v>
      </c>
      <c r="D32" s="205">
        <v>20622</v>
      </c>
      <c r="E32" s="205">
        <v>11623</v>
      </c>
      <c r="F32" s="205">
        <v>6270</v>
      </c>
      <c r="G32" s="205">
        <v>2123</v>
      </c>
      <c r="H32" s="205">
        <v>1567</v>
      </c>
      <c r="I32" s="210">
        <v>1962</v>
      </c>
      <c r="J32" s="62">
        <v>1716</v>
      </c>
      <c r="K32" s="205">
        <v>3135</v>
      </c>
      <c r="L32" s="210">
        <v>74052</v>
      </c>
      <c r="M32" s="183"/>
      <c r="P32" s="43"/>
      <c r="Q32" s="205"/>
      <c r="R32" s="206"/>
    </row>
    <row r="33" spans="1:18" ht="12.75">
      <c r="A33" s="211">
        <v>2007</v>
      </c>
      <c r="B33" s="212">
        <v>16824</v>
      </c>
      <c r="C33" s="213">
        <v>5910</v>
      </c>
      <c r="D33" s="212">
        <v>22247</v>
      </c>
      <c r="E33" s="212">
        <v>15145</v>
      </c>
      <c r="F33" s="212">
        <v>7845</v>
      </c>
      <c r="G33" s="212">
        <v>2726</v>
      </c>
      <c r="H33" s="205">
        <v>2454</v>
      </c>
      <c r="I33" s="210">
        <v>2406</v>
      </c>
      <c r="J33" s="212">
        <v>2150</v>
      </c>
      <c r="K33" s="212">
        <v>3124</v>
      </c>
      <c r="L33" s="214">
        <v>93835</v>
      </c>
      <c r="M33" s="183"/>
      <c r="P33" s="43"/>
      <c r="Q33" s="212"/>
      <c r="R33" s="213"/>
    </row>
    <row r="34" spans="1:18" ht="12.75">
      <c r="A34" s="211">
        <v>2008</v>
      </c>
      <c r="B34" s="212">
        <v>25068</v>
      </c>
      <c r="C34" s="213">
        <v>12020</v>
      </c>
      <c r="D34" s="212">
        <v>23903</v>
      </c>
      <c r="E34" s="212">
        <v>16689</v>
      </c>
      <c r="F34" s="212">
        <v>9655</v>
      </c>
      <c r="G34" s="212">
        <v>3736</v>
      </c>
      <c r="H34" s="212">
        <v>3404</v>
      </c>
      <c r="I34" s="212">
        <v>2974</v>
      </c>
      <c r="J34" s="212">
        <v>2862</v>
      </c>
      <c r="K34" s="212">
        <v>3163</v>
      </c>
      <c r="L34" s="214">
        <v>120297</v>
      </c>
      <c r="M34" s="183"/>
      <c r="P34" s="43"/>
      <c r="Q34" s="215"/>
      <c r="R34" s="216"/>
    </row>
    <row r="35" spans="1:18" ht="12.75">
      <c r="A35" s="217">
        <v>2009</v>
      </c>
      <c r="B35" s="218">
        <v>35064</v>
      </c>
      <c r="C35" s="219">
        <v>25805</v>
      </c>
      <c r="D35" s="218">
        <v>25777</v>
      </c>
      <c r="E35" s="220">
        <v>19149</v>
      </c>
      <c r="F35" s="218">
        <v>10926</v>
      </c>
      <c r="G35" s="218">
        <v>4850</v>
      </c>
      <c r="H35" s="218">
        <v>4492</v>
      </c>
      <c r="I35" s="218">
        <v>4051</v>
      </c>
      <c r="J35" s="218">
        <v>3535</v>
      </c>
      <c r="K35" s="218">
        <v>3465</v>
      </c>
      <c r="L35" s="221">
        <v>158505</v>
      </c>
      <c r="M35" s="183"/>
      <c r="P35" s="43"/>
      <c r="Q35" s="222"/>
      <c r="R35" s="223"/>
    </row>
    <row r="36" spans="1:9" ht="12.75">
      <c r="A36" s="204"/>
      <c r="B36" s="184"/>
      <c r="C36" s="184"/>
      <c r="D36" s="184"/>
      <c r="E36" s="184"/>
      <c r="F36" s="184"/>
      <c r="G36" s="184"/>
      <c r="H36" s="184"/>
      <c r="I36" s="184"/>
    </row>
    <row r="37" spans="1:13" ht="14.25" customHeight="1">
      <c r="A37" s="428" t="s">
        <v>108</v>
      </c>
      <c r="B37" s="428"/>
      <c r="C37" s="428"/>
      <c r="D37" s="428"/>
      <c r="E37" s="428"/>
      <c r="F37" s="428"/>
      <c r="G37" s="428"/>
      <c r="H37" s="428"/>
      <c r="I37" s="428"/>
      <c r="J37" s="428"/>
      <c r="K37" s="428"/>
      <c r="L37" s="428"/>
      <c r="M37" s="224"/>
    </row>
    <row r="38" spans="1:13" ht="12.75" customHeight="1">
      <c r="A38" s="224"/>
      <c r="B38" s="224"/>
      <c r="C38" s="224"/>
      <c r="D38" s="224"/>
      <c r="E38" s="224"/>
      <c r="F38" s="224"/>
      <c r="G38" s="224"/>
      <c r="H38" s="224"/>
      <c r="I38" s="224"/>
      <c r="J38" s="224"/>
      <c r="K38" s="224"/>
      <c r="L38" s="224"/>
      <c r="M38" s="224"/>
    </row>
    <row r="39" spans="1:13" ht="90" customHeight="1">
      <c r="A39" s="429" t="s">
        <v>110</v>
      </c>
      <c r="B39" s="429"/>
      <c r="C39" s="429"/>
      <c r="D39" s="429"/>
      <c r="E39" s="429"/>
      <c r="F39" s="429"/>
      <c r="G39" s="429"/>
      <c r="H39" s="429"/>
      <c r="I39" s="429"/>
      <c r="J39" s="429"/>
      <c r="K39" s="429"/>
      <c r="L39" s="429"/>
      <c r="M39" s="225"/>
    </row>
    <row r="40" spans="1:13" ht="54" customHeight="1">
      <c r="A40" s="386" t="s">
        <v>111</v>
      </c>
      <c r="B40" s="409"/>
      <c r="C40" s="409"/>
      <c r="D40" s="409"/>
      <c r="E40" s="409"/>
      <c r="F40" s="409"/>
      <c r="G40" s="409"/>
      <c r="H40" s="409"/>
      <c r="I40" s="409"/>
      <c r="J40" s="409"/>
      <c r="K40" s="409"/>
      <c r="L40" s="409"/>
      <c r="M40" s="225"/>
    </row>
    <row r="41" spans="1:13" ht="12.75">
      <c r="A41" s="227"/>
      <c r="B41" s="227"/>
      <c r="C41" s="227"/>
      <c r="D41" s="227"/>
      <c r="E41" s="227"/>
      <c r="F41" s="227"/>
      <c r="G41" s="227"/>
      <c r="H41" s="227"/>
      <c r="I41" s="227"/>
      <c r="J41" s="227"/>
      <c r="K41" s="227"/>
      <c r="L41" s="227"/>
      <c r="M41" s="225"/>
    </row>
    <row r="42" spans="1:13" ht="43.5" customHeight="1">
      <c r="A42" s="402" t="s">
        <v>343</v>
      </c>
      <c r="B42" s="402"/>
      <c r="C42" s="402"/>
      <c r="D42" s="402"/>
      <c r="E42" s="402"/>
      <c r="F42" s="402"/>
      <c r="G42" s="402"/>
      <c r="H42" s="402"/>
      <c r="I42" s="402"/>
      <c r="J42" s="402"/>
      <c r="K42" s="402"/>
      <c r="L42" s="402"/>
      <c r="M42" s="225"/>
    </row>
    <row r="43" spans="1:13" ht="12.75">
      <c r="A43" s="228"/>
      <c r="B43" s="227"/>
      <c r="C43" s="227"/>
      <c r="D43" s="227"/>
      <c r="E43" s="227"/>
      <c r="F43" s="227"/>
      <c r="G43" s="227"/>
      <c r="H43" s="227"/>
      <c r="I43" s="227"/>
      <c r="J43" s="227"/>
      <c r="K43" s="227"/>
      <c r="L43" s="227"/>
      <c r="M43" s="225"/>
    </row>
    <row r="44" spans="1:13" ht="15" customHeight="1">
      <c r="A44" s="229"/>
      <c r="B44" s="229"/>
      <c r="C44" s="229"/>
      <c r="D44" s="229"/>
      <c r="E44" s="227"/>
      <c r="F44" s="227"/>
      <c r="G44" s="227"/>
      <c r="H44" s="227"/>
      <c r="I44" s="227"/>
      <c r="J44" s="227"/>
      <c r="K44" s="227"/>
      <c r="L44" s="227"/>
      <c r="M44" s="225"/>
    </row>
    <row r="45" spans="2:12" ht="17.25" customHeight="1">
      <c r="B45" s="169"/>
      <c r="C45" s="169"/>
      <c r="D45" s="169"/>
      <c r="E45" s="226"/>
      <c r="F45" s="226"/>
      <c r="G45" s="226"/>
      <c r="H45" s="226"/>
      <c r="I45" s="226"/>
      <c r="J45" s="226"/>
      <c r="K45" s="226"/>
      <c r="L45" s="226"/>
    </row>
    <row r="48" ht="12.75">
      <c r="A48" s="193"/>
    </row>
    <row r="49" ht="12.75">
      <c r="A49" s="172"/>
    </row>
    <row r="76" ht="12.75">
      <c r="B76" s="169"/>
    </row>
    <row r="82" ht="12.75">
      <c r="B82" s="169"/>
    </row>
    <row r="83" ht="12.75">
      <c r="B83" s="169"/>
    </row>
    <row r="84" ht="12.75">
      <c r="B84" s="169"/>
    </row>
    <row r="89" ht="12.75">
      <c r="B89" s="169"/>
    </row>
    <row r="90" ht="12.75">
      <c r="B90" s="169"/>
    </row>
  </sheetData>
  <mergeCells count="5">
    <mergeCell ref="A42:L42"/>
    <mergeCell ref="B4:L4"/>
    <mergeCell ref="A37:L37"/>
    <mergeCell ref="A39:L39"/>
    <mergeCell ref="A40:L40"/>
  </mergeCells>
  <printOptions/>
  <pageMargins left="0.75" right="0.75" top="1" bottom="1" header="0.5" footer="0.5"/>
  <pageSetup horizontalDpi="600" verticalDpi="600" orientation="portrait" scale="85" r:id="rId1"/>
  <rowBreaks count="1" manualBreakCount="1">
    <brk id="42" max="255" man="1"/>
  </rowBreaks>
</worksheet>
</file>

<file path=xl/worksheets/sheet15.xml><?xml version="1.0" encoding="utf-8"?>
<worksheet xmlns="http://schemas.openxmlformats.org/spreadsheetml/2006/main" xmlns:r="http://schemas.openxmlformats.org/officeDocument/2006/relationships">
  <dimension ref="A1:G52"/>
  <sheetViews>
    <sheetView workbookViewId="0" topLeftCell="A1">
      <selection activeCell="A1" sqref="A1"/>
    </sheetView>
  </sheetViews>
  <sheetFormatPr defaultColWidth="9.140625" defaultRowHeight="12.75"/>
  <cols>
    <col min="1" max="1" width="6.57421875" style="0" customWidth="1"/>
    <col min="2" max="2" width="19.28125" style="0" customWidth="1"/>
    <col min="3" max="3" width="19.8515625" style="0" customWidth="1"/>
    <col min="4" max="4" width="10.57421875" style="0" customWidth="1"/>
    <col min="5" max="5" width="10.28125" style="0" customWidth="1"/>
  </cols>
  <sheetData>
    <row r="1" spans="1:5" ht="12.75">
      <c r="A1" s="230" t="s">
        <v>112</v>
      </c>
      <c r="B1" s="231"/>
      <c r="C1" s="232"/>
      <c r="D1" s="233"/>
      <c r="E1" s="234"/>
    </row>
    <row r="2" spans="1:5" ht="12.75">
      <c r="A2" s="235"/>
      <c r="B2" s="233"/>
      <c r="C2" s="232"/>
      <c r="D2" s="233"/>
      <c r="E2" s="234"/>
    </row>
    <row r="3" spans="1:5" ht="15" customHeight="1">
      <c r="A3" s="236" t="s">
        <v>89</v>
      </c>
      <c r="B3" s="237" t="s">
        <v>117</v>
      </c>
      <c r="C3" s="238" t="s">
        <v>118</v>
      </c>
      <c r="D3" s="239"/>
      <c r="E3" s="92"/>
    </row>
    <row r="4" spans="1:5" ht="12.75">
      <c r="A4" s="235"/>
      <c r="B4" s="387" t="s">
        <v>92</v>
      </c>
      <c r="C4" s="387"/>
      <c r="D4" s="241"/>
      <c r="E4" s="2"/>
    </row>
    <row r="5" spans="1:4" ht="12.75">
      <c r="A5" s="235"/>
      <c r="B5" s="233"/>
      <c r="C5" s="242"/>
      <c r="D5" s="234"/>
    </row>
    <row r="6" spans="1:4" ht="12.75">
      <c r="A6" s="243">
        <v>1975</v>
      </c>
      <c r="B6" s="244">
        <v>1.8</v>
      </c>
      <c r="C6" s="244">
        <v>1.9</v>
      </c>
      <c r="D6" s="245"/>
    </row>
    <row r="7" spans="1:5" ht="12.75">
      <c r="A7" s="243">
        <v>1976</v>
      </c>
      <c r="B7" s="244">
        <v>2</v>
      </c>
      <c r="C7" s="244">
        <f aca="true" t="shared" si="0" ref="C7:C25">C6+B7</f>
        <v>3.9</v>
      </c>
      <c r="D7" s="246"/>
      <c r="E7" s="246"/>
    </row>
    <row r="8" spans="1:5" ht="12.75">
      <c r="A8" s="243">
        <v>1977</v>
      </c>
      <c r="B8" s="244">
        <v>2.2</v>
      </c>
      <c r="C8" s="244">
        <f t="shared" si="0"/>
        <v>6.1</v>
      </c>
      <c r="D8" s="246"/>
      <c r="E8" s="246"/>
    </row>
    <row r="9" spans="1:5" ht="12.75">
      <c r="A9" s="243">
        <v>1978</v>
      </c>
      <c r="B9" s="244">
        <v>2.5</v>
      </c>
      <c r="C9" s="244">
        <f t="shared" si="0"/>
        <v>8.6</v>
      </c>
      <c r="D9" s="246"/>
      <c r="E9" s="246"/>
    </row>
    <row r="10" spans="1:5" ht="12.75">
      <c r="A10" s="243">
        <v>1979</v>
      </c>
      <c r="B10" s="244">
        <v>4</v>
      </c>
      <c r="C10" s="244">
        <f t="shared" si="0"/>
        <v>12.6</v>
      </c>
      <c r="D10" s="246"/>
      <c r="E10" s="246"/>
    </row>
    <row r="11" spans="1:5" ht="12.75">
      <c r="A11" s="243">
        <v>1980</v>
      </c>
      <c r="B11" s="244">
        <v>7</v>
      </c>
      <c r="C11" s="244">
        <f t="shared" si="0"/>
        <v>19.6</v>
      </c>
      <c r="D11" s="246"/>
      <c r="E11" s="246"/>
    </row>
    <row r="12" spans="1:5" ht="12.75">
      <c r="A12" s="243">
        <v>1981</v>
      </c>
      <c r="B12" s="244">
        <v>8</v>
      </c>
      <c r="C12" s="244">
        <f t="shared" si="0"/>
        <v>27.6</v>
      </c>
      <c r="D12" s="246"/>
      <c r="E12" s="246"/>
    </row>
    <row r="13" spans="1:5" ht="12.75">
      <c r="A13" s="243">
        <v>1982</v>
      </c>
      <c r="B13" s="244">
        <v>9</v>
      </c>
      <c r="C13" s="244">
        <f t="shared" si="0"/>
        <v>36.6</v>
      </c>
      <c r="D13" s="246"/>
      <c r="E13" s="246"/>
    </row>
    <row r="14" spans="1:5" ht="12.75">
      <c r="A14" s="243">
        <v>1983</v>
      </c>
      <c r="B14" s="244">
        <v>17</v>
      </c>
      <c r="C14" s="244">
        <f t="shared" si="0"/>
        <v>53.6</v>
      </c>
      <c r="D14" s="246"/>
      <c r="E14" s="246"/>
    </row>
    <row r="15" spans="1:5" ht="12.75">
      <c r="A15" s="243">
        <v>1984</v>
      </c>
      <c r="B15" s="244">
        <v>22</v>
      </c>
      <c r="C15" s="244">
        <f t="shared" si="0"/>
        <v>75.6</v>
      </c>
      <c r="D15" s="246"/>
      <c r="E15" s="246"/>
    </row>
    <row r="16" spans="1:5" ht="12.75">
      <c r="A16" s="243">
        <v>1985</v>
      </c>
      <c r="B16" s="244">
        <v>23</v>
      </c>
      <c r="C16" s="244">
        <f t="shared" si="0"/>
        <v>98.6</v>
      </c>
      <c r="D16" s="246"/>
      <c r="E16" s="246"/>
    </row>
    <row r="17" spans="1:5" ht="12.75">
      <c r="A17" s="243">
        <v>1986</v>
      </c>
      <c r="B17" s="244">
        <v>26</v>
      </c>
      <c r="C17" s="244">
        <f t="shared" si="0"/>
        <v>124.6</v>
      </c>
      <c r="D17" s="246"/>
      <c r="E17" s="246"/>
    </row>
    <row r="18" spans="1:5" ht="12.75">
      <c r="A18" s="243">
        <v>1987</v>
      </c>
      <c r="B18" s="244">
        <v>29</v>
      </c>
      <c r="C18" s="244">
        <f t="shared" si="0"/>
        <v>153.6</v>
      </c>
      <c r="D18" s="246"/>
      <c r="E18" s="246"/>
    </row>
    <row r="19" spans="1:5" ht="12.75">
      <c r="A19" s="243">
        <v>1988</v>
      </c>
      <c r="B19" s="244">
        <v>34</v>
      </c>
      <c r="C19" s="244">
        <f t="shared" si="0"/>
        <v>187.6</v>
      </c>
      <c r="D19" s="246"/>
      <c r="E19" s="246"/>
    </row>
    <row r="20" spans="1:5" ht="12.75">
      <c r="A20" s="243">
        <v>1989</v>
      </c>
      <c r="B20" s="244">
        <v>40</v>
      </c>
      <c r="C20" s="244">
        <f t="shared" si="0"/>
        <v>227.6</v>
      </c>
      <c r="D20" s="246"/>
      <c r="E20" s="246"/>
    </row>
    <row r="21" spans="1:5" ht="12.75">
      <c r="A21" s="243">
        <v>1990</v>
      </c>
      <c r="B21" s="244">
        <v>47</v>
      </c>
      <c r="C21" s="244">
        <f t="shared" si="0"/>
        <v>274.6</v>
      </c>
      <c r="D21" s="246"/>
      <c r="E21" s="246"/>
    </row>
    <row r="22" spans="1:5" ht="12.75">
      <c r="A22" s="243">
        <v>1991</v>
      </c>
      <c r="B22" s="244">
        <v>55</v>
      </c>
      <c r="C22" s="244">
        <f t="shared" si="0"/>
        <v>329.6</v>
      </c>
      <c r="D22" s="246"/>
      <c r="E22" s="246"/>
    </row>
    <row r="23" spans="1:5" ht="12.75">
      <c r="A23" s="243">
        <v>1992</v>
      </c>
      <c r="B23" s="244">
        <v>58</v>
      </c>
      <c r="C23" s="244">
        <f t="shared" si="0"/>
        <v>387.6</v>
      </c>
      <c r="D23" s="246"/>
      <c r="E23" s="246"/>
    </row>
    <row r="24" spans="1:5" ht="12.75">
      <c r="A24" s="243">
        <v>1993</v>
      </c>
      <c r="B24" s="244">
        <v>60</v>
      </c>
      <c r="C24" s="244">
        <f t="shared" si="0"/>
        <v>447.6</v>
      </c>
      <c r="D24" s="246"/>
      <c r="E24" s="246"/>
    </row>
    <row r="25" spans="1:5" ht="12.75">
      <c r="A25" s="243">
        <v>1994</v>
      </c>
      <c r="B25" s="244">
        <v>69</v>
      </c>
      <c r="C25" s="244">
        <f t="shared" si="0"/>
        <v>516.6</v>
      </c>
      <c r="D25" s="246"/>
      <c r="E25" s="246"/>
    </row>
    <row r="26" spans="1:5" ht="12.75">
      <c r="A26" s="243">
        <v>1995</v>
      </c>
      <c r="B26" s="247">
        <v>77.6</v>
      </c>
      <c r="C26" s="247">
        <f aca="true" t="shared" si="1" ref="C26:C40">B26+C25</f>
        <v>594.2</v>
      </c>
      <c r="D26" s="246"/>
      <c r="E26" s="246"/>
    </row>
    <row r="27" spans="1:5" ht="12.75">
      <c r="A27" s="243">
        <v>1996</v>
      </c>
      <c r="B27" s="247">
        <v>88.6</v>
      </c>
      <c r="C27" s="247">
        <f t="shared" si="1"/>
        <v>682.8000000000001</v>
      </c>
      <c r="D27" s="246"/>
      <c r="E27" s="246"/>
    </row>
    <row r="28" spans="1:5" ht="12.75">
      <c r="A28" s="243">
        <v>1997</v>
      </c>
      <c r="B28" s="247">
        <v>126</v>
      </c>
      <c r="C28" s="247">
        <f t="shared" si="1"/>
        <v>808.8000000000001</v>
      </c>
      <c r="D28" s="246"/>
      <c r="E28" s="246"/>
    </row>
    <row r="29" spans="1:5" ht="12.75">
      <c r="A29" s="243">
        <v>1998</v>
      </c>
      <c r="B29" s="247">
        <v>155</v>
      </c>
      <c r="C29" s="247">
        <f t="shared" si="1"/>
        <v>963.8000000000001</v>
      </c>
      <c r="D29" s="246"/>
      <c r="E29" s="246"/>
    </row>
    <row r="30" spans="1:5" ht="12.75">
      <c r="A30" s="243">
        <v>1999</v>
      </c>
      <c r="B30" s="247">
        <v>201</v>
      </c>
      <c r="C30" s="247">
        <f t="shared" si="1"/>
        <v>1164.8000000000002</v>
      </c>
      <c r="D30" s="246"/>
      <c r="E30" s="246"/>
    </row>
    <row r="31" spans="1:5" ht="12.75">
      <c r="A31" s="243">
        <v>2000</v>
      </c>
      <c r="B31" s="247">
        <v>276.8</v>
      </c>
      <c r="C31" s="247">
        <f t="shared" si="1"/>
        <v>1441.6000000000001</v>
      </c>
      <c r="D31" s="246"/>
      <c r="E31" s="246"/>
    </row>
    <row r="32" spans="1:5" ht="12.75">
      <c r="A32" s="243">
        <v>2001</v>
      </c>
      <c r="B32" s="247">
        <v>371.3</v>
      </c>
      <c r="C32" s="247">
        <f t="shared" si="1"/>
        <v>1812.9</v>
      </c>
      <c r="D32" s="246"/>
      <c r="E32" s="246"/>
    </row>
    <row r="33" spans="1:5" ht="12.75">
      <c r="A33" s="243">
        <v>2002</v>
      </c>
      <c r="B33" s="247">
        <v>542</v>
      </c>
      <c r="C33" s="247">
        <f t="shared" si="1"/>
        <v>2354.9</v>
      </c>
      <c r="D33" s="246"/>
      <c r="E33" s="246"/>
    </row>
    <row r="34" spans="1:5" ht="12.75">
      <c r="A34" s="243">
        <v>2003</v>
      </c>
      <c r="B34" s="247">
        <v>749.4</v>
      </c>
      <c r="C34" s="247">
        <f t="shared" si="1"/>
        <v>3104.3</v>
      </c>
      <c r="D34" s="246"/>
      <c r="E34" s="246"/>
    </row>
    <row r="35" spans="1:5" ht="12.75">
      <c r="A35" s="243">
        <v>2004</v>
      </c>
      <c r="B35" s="247">
        <v>1198.8</v>
      </c>
      <c r="C35" s="247">
        <f t="shared" si="1"/>
        <v>4303.1</v>
      </c>
      <c r="D35" s="246"/>
      <c r="E35" s="246"/>
    </row>
    <row r="36" spans="1:5" ht="12.75">
      <c r="A36" s="243">
        <v>2005</v>
      </c>
      <c r="B36" s="247">
        <v>1782.4</v>
      </c>
      <c r="C36" s="247">
        <f t="shared" si="1"/>
        <v>6085.5</v>
      </c>
      <c r="D36" s="246"/>
      <c r="E36" s="246"/>
    </row>
    <row r="37" spans="1:7" ht="12.75">
      <c r="A37" s="243">
        <v>2006</v>
      </c>
      <c r="B37" s="244">
        <v>2458.5</v>
      </c>
      <c r="C37" s="247">
        <f t="shared" si="1"/>
        <v>8544</v>
      </c>
      <c r="D37" s="53"/>
      <c r="E37" s="246"/>
      <c r="F37" s="246"/>
      <c r="G37" s="246"/>
    </row>
    <row r="38" spans="1:7" ht="12.75">
      <c r="A38" s="243">
        <v>2007</v>
      </c>
      <c r="B38" s="43">
        <v>3746.3</v>
      </c>
      <c r="C38" s="247">
        <f t="shared" si="1"/>
        <v>12290.3</v>
      </c>
      <c r="D38" s="53"/>
      <c r="E38" s="246"/>
      <c r="G38" s="246"/>
    </row>
    <row r="39" spans="1:7" ht="12.75">
      <c r="A39" s="243">
        <v>2008</v>
      </c>
      <c r="B39" s="43">
        <v>7089.43172249922</v>
      </c>
      <c r="C39" s="247">
        <f t="shared" si="1"/>
        <v>19379.73172249922</v>
      </c>
      <c r="D39" s="53"/>
      <c r="E39" s="246"/>
      <c r="G39" s="246"/>
    </row>
    <row r="40" spans="1:5" ht="12.75">
      <c r="A40" s="248">
        <v>2009</v>
      </c>
      <c r="B40" s="50">
        <v>10680.446071428569</v>
      </c>
      <c r="C40" s="133">
        <f t="shared" si="1"/>
        <v>30060.17779392779</v>
      </c>
      <c r="D40" s="233"/>
      <c r="E40" s="246"/>
    </row>
    <row r="41" spans="1:5" ht="12.75">
      <c r="A41" s="249"/>
      <c r="B41" s="249"/>
      <c r="C41" s="232"/>
      <c r="D41" s="233"/>
      <c r="E41" s="234"/>
    </row>
    <row r="42" spans="1:7" ht="12.75" customHeight="1">
      <c r="A42" s="388" t="s">
        <v>124</v>
      </c>
      <c r="B42" s="388"/>
      <c r="C42" s="388"/>
      <c r="D42" s="388"/>
      <c r="E42" s="388"/>
      <c r="F42" s="178"/>
      <c r="G42" s="178"/>
    </row>
    <row r="43" spans="1:7" ht="12.75">
      <c r="A43" s="388"/>
      <c r="B43" s="388"/>
      <c r="C43" s="388"/>
      <c r="D43" s="388"/>
      <c r="E43" s="388"/>
      <c r="F43" s="178"/>
      <c r="G43" s="178"/>
    </row>
    <row r="44" spans="1:7" ht="12.75">
      <c r="A44" s="388"/>
      <c r="B44" s="388"/>
      <c r="C44" s="388"/>
      <c r="D44" s="388"/>
      <c r="E44" s="388"/>
      <c r="F44" s="178"/>
      <c r="G44" s="178"/>
    </row>
    <row r="45" spans="1:5" ht="12.75">
      <c r="A45" s="388"/>
      <c r="B45" s="388"/>
      <c r="C45" s="388"/>
      <c r="D45" s="388"/>
      <c r="E45" s="388"/>
    </row>
    <row r="46" spans="1:5" ht="41.25" customHeight="1">
      <c r="A46" s="388"/>
      <c r="B46" s="388"/>
      <c r="C46" s="388"/>
      <c r="D46" s="388"/>
      <c r="E46" s="388"/>
    </row>
    <row r="47" spans="1:5" ht="12.75" customHeight="1" hidden="1">
      <c r="A47" s="388"/>
      <c r="B47" s="388"/>
      <c r="C47" s="388"/>
      <c r="D47" s="388"/>
      <c r="E47" s="388"/>
    </row>
    <row r="48" spans="1:5" ht="12.75" customHeight="1" hidden="1">
      <c r="A48" s="388"/>
      <c r="B48" s="388"/>
      <c r="C48" s="388"/>
      <c r="D48" s="388"/>
      <c r="E48" s="388"/>
    </row>
    <row r="49" spans="1:5" ht="12.75">
      <c r="A49" s="98"/>
      <c r="B49" s="98"/>
      <c r="C49" s="98"/>
      <c r="D49" s="98"/>
      <c r="E49" s="98"/>
    </row>
    <row r="50" spans="1:7" ht="52.5" customHeight="1">
      <c r="A50" s="402" t="s">
        <v>343</v>
      </c>
      <c r="B50" s="402"/>
      <c r="C50" s="402"/>
      <c r="D50" s="402"/>
      <c r="E50" s="402"/>
      <c r="F50" s="12"/>
      <c r="G50" s="12"/>
    </row>
    <row r="51" spans="1:7" ht="12.75">
      <c r="A51" s="60"/>
      <c r="B51" s="60"/>
      <c r="C51" s="60"/>
      <c r="D51" s="60"/>
      <c r="E51" s="60"/>
      <c r="F51" s="60"/>
      <c r="G51" s="60"/>
    </row>
    <row r="52" spans="1:7" ht="12.75">
      <c r="A52" s="60"/>
      <c r="B52" s="60"/>
      <c r="C52" s="60"/>
      <c r="D52" s="60"/>
      <c r="E52" s="60"/>
      <c r="F52" s="60"/>
      <c r="G52" s="60"/>
    </row>
  </sheetData>
  <sheetProtection/>
  <mergeCells count="3">
    <mergeCell ref="B4:C4"/>
    <mergeCell ref="A42:E48"/>
    <mergeCell ref="A50:E50"/>
  </mergeCells>
  <printOptions/>
  <pageMargins left="0.75" right="0.75" top="1" bottom="1" header="0.5" footer="0.5"/>
  <pageSetup horizontalDpi="600" verticalDpi="600" orientation="portrait" scale="97" r:id="rId1"/>
</worksheet>
</file>

<file path=xl/worksheets/sheet16.xml><?xml version="1.0" encoding="utf-8"?>
<worksheet xmlns="http://schemas.openxmlformats.org/spreadsheetml/2006/main" xmlns:r="http://schemas.openxmlformats.org/officeDocument/2006/relationships">
  <dimension ref="A1:M36"/>
  <sheetViews>
    <sheetView zoomScaleSheetLayoutView="100" workbookViewId="0" topLeftCell="A1">
      <selection activeCell="A1" sqref="A1"/>
    </sheetView>
  </sheetViews>
  <sheetFormatPr defaultColWidth="9.140625" defaultRowHeight="12.75"/>
  <cols>
    <col min="1" max="1" width="6.28125" style="268" customWidth="1"/>
    <col min="2" max="2" width="8.7109375" style="271" customWidth="1"/>
    <col min="3" max="3" width="9.7109375" style="2" customWidth="1"/>
    <col min="4" max="4" width="10.57421875" style="2" customWidth="1"/>
    <col min="5" max="5" width="10.7109375" style="2" customWidth="1"/>
    <col min="6" max="6" width="10.140625" style="2" customWidth="1"/>
    <col min="7" max="7" width="9.7109375" style="2" customWidth="1"/>
    <col min="8" max="8" width="9.57421875" style="2" customWidth="1"/>
  </cols>
  <sheetData>
    <row r="1" spans="1:6" ht="12.75">
      <c r="A1" s="251" t="s">
        <v>115</v>
      </c>
      <c r="B1" s="252"/>
      <c r="F1" s="253"/>
    </row>
    <row r="3" spans="1:13" s="257" customFormat="1" ht="25.5">
      <c r="A3" s="16" t="s">
        <v>89</v>
      </c>
      <c r="B3" s="254" t="s">
        <v>95</v>
      </c>
      <c r="C3" s="254" t="s">
        <v>119</v>
      </c>
      <c r="D3" s="254" t="s">
        <v>120</v>
      </c>
      <c r="E3" s="254" t="s">
        <v>96</v>
      </c>
      <c r="F3" s="255" t="s">
        <v>121</v>
      </c>
      <c r="G3" s="254" t="s">
        <v>122</v>
      </c>
      <c r="H3" s="256" t="s">
        <v>368</v>
      </c>
      <c r="K3" s="258"/>
      <c r="L3" s="258"/>
      <c r="M3" s="258"/>
    </row>
    <row r="4" spans="1:11" s="1" customFormat="1" ht="12.75">
      <c r="A4" s="259"/>
      <c r="B4" s="389" t="s">
        <v>92</v>
      </c>
      <c r="C4" s="389"/>
      <c r="D4" s="389"/>
      <c r="E4" s="389"/>
      <c r="F4" s="389"/>
      <c r="G4" s="389"/>
      <c r="H4" s="389"/>
      <c r="K4"/>
    </row>
    <row r="5" spans="1:8" ht="12.75">
      <c r="A5" s="259"/>
      <c r="B5" s="260"/>
      <c r="C5" s="260"/>
      <c r="D5" s="260"/>
      <c r="E5" s="260"/>
      <c r="F5" s="261"/>
      <c r="G5" s="260"/>
      <c r="H5" s="260"/>
    </row>
    <row r="6" spans="1:8" ht="12.75">
      <c r="A6" s="262">
        <v>1995</v>
      </c>
      <c r="B6" s="263" t="s">
        <v>106</v>
      </c>
      <c r="C6" s="263">
        <v>16.4</v>
      </c>
      <c r="D6" s="263" t="s">
        <v>106</v>
      </c>
      <c r="E6" s="263" t="s">
        <v>106</v>
      </c>
      <c r="F6" s="244">
        <v>34.75</v>
      </c>
      <c r="G6" s="263" t="s">
        <v>106</v>
      </c>
      <c r="H6" s="62">
        <v>77.6</v>
      </c>
    </row>
    <row r="7" spans="1:8" ht="12.75">
      <c r="A7" s="262">
        <v>1996</v>
      </c>
      <c r="B7" s="263" t="s">
        <v>106</v>
      </c>
      <c r="C7" s="263">
        <v>21.2</v>
      </c>
      <c r="D7" s="263" t="s">
        <v>106</v>
      </c>
      <c r="E7" s="263" t="s">
        <v>106</v>
      </c>
      <c r="F7" s="244">
        <v>38.85</v>
      </c>
      <c r="G7" s="263" t="s">
        <v>106</v>
      </c>
      <c r="H7" s="62">
        <v>88.6</v>
      </c>
    </row>
    <row r="8" spans="1:8" ht="12.75">
      <c r="A8" s="262">
        <v>1997</v>
      </c>
      <c r="B8" s="263" t="s">
        <v>106</v>
      </c>
      <c r="C8" s="263">
        <v>35</v>
      </c>
      <c r="D8" s="263" t="s">
        <v>106</v>
      </c>
      <c r="E8" s="263" t="s">
        <v>106</v>
      </c>
      <c r="F8" s="244">
        <v>51</v>
      </c>
      <c r="G8" s="263" t="s">
        <v>106</v>
      </c>
      <c r="H8" s="62">
        <v>125.8</v>
      </c>
    </row>
    <row r="9" spans="1:11" ht="12.75">
      <c r="A9" s="262">
        <v>1998</v>
      </c>
      <c r="B9" s="263" t="s">
        <v>106</v>
      </c>
      <c r="C9" s="263">
        <v>49</v>
      </c>
      <c r="D9" s="263" t="s">
        <v>106</v>
      </c>
      <c r="E9" s="263" t="s">
        <v>106</v>
      </c>
      <c r="F9" s="244">
        <v>53.7</v>
      </c>
      <c r="G9" s="263" t="s">
        <v>106</v>
      </c>
      <c r="H9" s="62">
        <v>154.9</v>
      </c>
      <c r="K9" s="263"/>
    </row>
    <row r="10" spans="1:11" ht="12.75">
      <c r="A10" s="262">
        <v>1999</v>
      </c>
      <c r="B10" s="263" t="s">
        <v>106</v>
      </c>
      <c r="C10" s="263">
        <v>80</v>
      </c>
      <c r="D10" s="263" t="s">
        <v>106</v>
      </c>
      <c r="E10" s="263" t="s">
        <v>106</v>
      </c>
      <c r="F10" s="244">
        <v>60.8</v>
      </c>
      <c r="G10" s="263" t="s">
        <v>106</v>
      </c>
      <c r="H10" s="62">
        <v>201.3</v>
      </c>
      <c r="K10" s="263"/>
    </row>
    <row r="11" spans="1:13" ht="12.75">
      <c r="A11" s="262">
        <v>2000</v>
      </c>
      <c r="B11" s="263">
        <v>2.5</v>
      </c>
      <c r="C11" s="263">
        <v>128.6</v>
      </c>
      <c r="D11" s="263" t="s">
        <v>106</v>
      </c>
      <c r="E11" s="263">
        <v>22.5</v>
      </c>
      <c r="F11" s="244">
        <v>75</v>
      </c>
      <c r="G11" s="263">
        <f>H11-B11-C11-E11-F11</f>
        <v>48.20000000000002</v>
      </c>
      <c r="H11" s="244">
        <v>276.8</v>
      </c>
      <c r="K11" s="263"/>
      <c r="L11" s="44"/>
      <c r="M11" s="23"/>
    </row>
    <row r="12" spans="1:13" ht="12.75">
      <c r="A12" s="243">
        <v>2001</v>
      </c>
      <c r="B12" s="263">
        <v>3</v>
      </c>
      <c r="C12" s="263">
        <v>171.2</v>
      </c>
      <c r="D12" s="263">
        <v>3.5</v>
      </c>
      <c r="E12" s="263">
        <v>23.5</v>
      </c>
      <c r="F12" s="244">
        <v>100.3</v>
      </c>
      <c r="G12" s="263">
        <f aca="true" t="shared" si="0" ref="G12:G20">H12-SUM(B12:F12)</f>
        <v>69.80000000000001</v>
      </c>
      <c r="H12" s="244">
        <v>371.3</v>
      </c>
      <c r="K12" s="263"/>
      <c r="L12" s="44"/>
      <c r="M12" s="23"/>
    </row>
    <row r="13" spans="1:13" ht="12.75">
      <c r="A13" s="243">
        <v>2002</v>
      </c>
      <c r="B13" s="263">
        <v>10</v>
      </c>
      <c r="C13" s="263">
        <v>251.1</v>
      </c>
      <c r="D13" s="263">
        <v>8</v>
      </c>
      <c r="E13" s="263">
        <v>55</v>
      </c>
      <c r="F13" s="244">
        <v>120.6</v>
      </c>
      <c r="G13" s="263">
        <f t="shared" si="0"/>
        <v>97.29999999999995</v>
      </c>
      <c r="H13" s="244">
        <v>542</v>
      </c>
      <c r="J13" s="263"/>
      <c r="K13" s="263"/>
      <c r="L13" s="44"/>
      <c r="M13" s="44"/>
    </row>
    <row r="14" spans="1:13" ht="12.75">
      <c r="A14" s="243">
        <v>2003</v>
      </c>
      <c r="B14" s="263">
        <v>13</v>
      </c>
      <c r="C14" s="263">
        <v>363.9</v>
      </c>
      <c r="D14" s="263">
        <v>17</v>
      </c>
      <c r="E14" s="263">
        <v>121.5</v>
      </c>
      <c r="F14" s="244">
        <v>103</v>
      </c>
      <c r="G14" s="263">
        <f t="shared" si="0"/>
        <v>131</v>
      </c>
      <c r="H14" s="244">
        <v>749.4</v>
      </c>
      <c r="J14" s="263"/>
      <c r="K14" s="263"/>
      <c r="L14" s="44"/>
      <c r="M14" s="44"/>
    </row>
    <row r="15" spans="1:13" ht="12.75">
      <c r="A15" s="243">
        <v>2004</v>
      </c>
      <c r="B15" s="263">
        <v>40</v>
      </c>
      <c r="C15" s="263">
        <v>601.5</v>
      </c>
      <c r="D15" s="263">
        <v>39.3</v>
      </c>
      <c r="E15" s="263">
        <v>193</v>
      </c>
      <c r="F15" s="244">
        <v>138.7</v>
      </c>
      <c r="G15" s="263">
        <f t="shared" si="0"/>
        <v>186.29999999999995</v>
      </c>
      <c r="H15" s="244">
        <v>1198.8</v>
      </c>
      <c r="J15" s="263"/>
      <c r="K15" s="263"/>
      <c r="L15" s="44"/>
      <c r="M15" s="44"/>
    </row>
    <row r="16" spans="1:13" ht="12.75">
      <c r="A16" s="243">
        <v>2005</v>
      </c>
      <c r="B16" s="263">
        <v>128.3</v>
      </c>
      <c r="C16" s="263">
        <v>833</v>
      </c>
      <c r="D16" s="263">
        <v>88</v>
      </c>
      <c r="E16" s="263">
        <v>339</v>
      </c>
      <c r="F16" s="244">
        <v>153.1</v>
      </c>
      <c r="G16" s="263">
        <f t="shared" si="0"/>
        <v>241.00000000000023</v>
      </c>
      <c r="H16" s="244">
        <v>1782.4</v>
      </c>
      <c r="J16" s="263"/>
      <c r="K16" s="263"/>
      <c r="L16" s="44"/>
      <c r="M16" s="44"/>
    </row>
    <row r="17" spans="1:13" ht="12.75">
      <c r="A17" s="243">
        <v>2006</v>
      </c>
      <c r="B17" s="263">
        <v>341.8</v>
      </c>
      <c r="C17" s="263">
        <v>926.4</v>
      </c>
      <c r="D17" s="263">
        <v>169.5</v>
      </c>
      <c r="E17" s="263">
        <v>469.1</v>
      </c>
      <c r="F17" s="244">
        <v>177.6</v>
      </c>
      <c r="G17" s="263">
        <f t="shared" si="0"/>
        <v>374.0999999999999</v>
      </c>
      <c r="H17" s="244">
        <v>2458.5</v>
      </c>
      <c r="J17" s="263"/>
      <c r="K17" s="263"/>
      <c r="L17" s="44"/>
      <c r="M17" s="44"/>
    </row>
    <row r="18" spans="1:13" ht="12.75">
      <c r="A18" s="243">
        <v>2007</v>
      </c>
      <c r="B18" s="263">
        <v>863.5</v>
      </c>
      <c r="C18" s="263">
        <v>937.5</v>
      </c>
      <c r="D18" s="263">
        <v>387</v>
      </c>
      <c r="E18" s="263">
        <v>743.6</v>
      </c>
      <c r="F18" s="263">
        <v>269.1</v>
      </c>
      <c r="G18" s="263">
        <f t="shared" si="0"/>
        <v>545.3000000000002</v>
      </c>
      <c r="H18" s="244">
        <v>3746</v>
      </c>
      <c r="J18" s="263"/>
      <c r="K18" s="263"/>
      <c r="L18" s="44"/>
      <c r="M18" s="44"/>
    </row>
    <row r="19" spans="1:13" ht="12.75">
      <c r="A19" s="243">
        <v>2008</v>
      </c>
      <c r="B19" s="87">
        <v>2012.701</v>
      </c>
      <c r="C19" s="263">
        <v>1268</v>
      </c>
      <c r="D19" s="87">
        <v>812.6</v>
      </c>
      <c r="E19" s="87">
        <v>1334.4673205919055</v>
      </c>
      <c r="F19" s="87">
        <v>401.1</v>
      </c>
      <c r="G19" s="263">
        <f t="shared" si="0"/>
        <v>1260.563401907314</v>
      </c>
      <c r="H19" s="244">
        <v>7089.43172249922</v>
      </c>
      <c r="J19" s="263"/>
      <c r="K19" s="263"/>
      <c r="L19" s="44"/>
      <c r="M19" s="44"/>
    </row>
    <row r="20" spans="1:13" ht="12.75">
      <c r="A20" s="264">
        <v>2009</v>
      </c>
      <c r="B20" s="72">
        <v>3781.7025000000003</v>
      </c>
      <c r="C20" s="88">
        <v>1508</v>
      </c>
      <c r="D20" s="72">
        <v>1439.3</v>
      </c>
      <c r="E20" s="72">
        <v>1364.0535714285713</v>
      </c>
      <c r="F20" s="265">
        <v>587.43</v>
      </c>
      <c r="G20" s="88">
        <f t="shared" si="0"/>
        <v>1999.9599999999973</v>
      </c>
      <c r="H20" s="266">
        <v>10680.446071428569</v>
      </c>
      <c r="J20" s="263"/>
      <c r="K20" s="267"/>
      <c r="L20" s="44"/>
      <c r="M20" s="23"/>
    </row>
    <row r="21" spans="2:13" ht="12.75">
      <c r="B21" s="269"/>
      <c r="C21" s="9"/>
      <c r="D21" s="9"/>
      <c r="E21" s="9"/>
      <c r="F21" s="9"/>
      <c r="G21" s="9"/>
      <c r="H21" s="245"/>
      <c r="J21" s="44"/>
      <c r="K21" s="23"/>
      <c r="L21" s="23"/>
      <c r="M21" s="23"/>
    </row>
    <row r="22" spans="1:10" ht="12.75">
      <c r="A22" s="268" t="s">
        <v>123</v>
      </c>
      <c r="B22" s="269"/>
      <c r="C22" s="9"/>
      <c r="D22" s="9"/>
      <c r="E22" s="9"/>
      <c r="F22" s="9"/>
      <c r="G22" s="9"/>
      <c r="H22" s="245"/>
      <c r="J22" s="192"/>
    </row>
    <row r="23" spans="2:10" ht="12.75">
      <c r="B23" s="269"/>
      <c r="C23" s="9"/>
      <c r="D23" s="9"/>
      <c r="E23" s="9"/>
      <c r="F23" s="9"/>
      <c r="G23" s="9"/>
      <c r="H23" s="245"/>
      <c r="J23" s="192"/>
    </row>
    <row r="24" spans="1:8" ht="117.75" customHeight="1">
      <c r="A24" s="388" t="s">
        <v>125</v>
      </c>
      <c r="B24" s="388"/>
      <c r="C24" s="388"/>
      <c r="D24" s="388"/>
      <c r="E24" s="388"/>
      <c r="F24" s="388"/>
      <c r="G24" s="388"/>
      <c r="H24" s="388"/>
    </row>
    <row r="25" spans="1:8" ht="12.75">
      <c r="A25" s="250"/>
      <c r="B25" s="250"/>
      <c r="C25" s="250"/>
      <c r="D25" s="250"/>
      <c r="E25" s="250"/>
      <c r="F25" s="250"/>
      <c r="G25" s="250"/>
      <c r="H25" s="250"/>
    </row>
    <row r="26" spans="1:8" ht="53.25" customHeight="1">
      <c r="A26" s="402" t="s">
        <v>343</v>
      </c>
      <c r="B26" s="402"/>
      <c r="C26" s="402"/>
      <c r="D26" s="402"/>
      <c r="E26" s="402"/>
      <c r="F26" s="402"/>
      <c r="G26" s="402"/>
      <c r="H26" s="402"/>
    </row>
    <row r="27" ht="12.75">
      <c r="A27" s="270"/>
    </row>
    <row r="28" spans="2:8" ht="12.75">
      <c r="B28" s="272"/>
      <c r="C28" s="272"/>
      <c r="D28" s="272"/>
      <c r="E28" s="272"/>
      <c r="F28" s="272"/>
      <c r="G28" s="272"/>
      <c r="H28" s="272"/>
    </row>
    <row r="32" spans="5:6" ht="12.75" customHeight="1">
      <c r="E32" s="273"/>
      <c r="F32" s="273"/>
    </row>
    <row r="33" spans="3:6" ht="12.75">
      <c r="C33" s="273"/>
      <c r="D33" s="273"/>
      <c r="E33" s="273"/>
      <c r="F33" s="273"/>
    </row>
    <row r="34" spans="3:6" ht="12.75">
      <c r="C34" s="273"/>
      <c r="D34" s="273"/>
      <c r="E34" s="273"/>
      <c r="F34" s="273"/>
    </row>
    <row r="35" spans="3:6" ht="12.75">
      <c r="C35" s="273"/>
      <c r="D35" s="273"/>
      <c r="E35" s="273"/>
      <c r="F35" s="273"/>
    </row>
    <row r="36" spans="3:6" ht="12.75">
      <c r="C36" s="273"/>
      <c r="D36" s="273"/>
      <c r="E36" s="273"/>
      <c r="F36" s="273"/>
    </row>
  </sheetData>
  <sheetProtection/>
  <mergeCells count="3">
    <mergeCell ref="A24:H24"/>
    <mergeCell ref="B4:H4"/>
    <mergeCell ref="A26:H26"/>
  </mergeCells>
  <printOptions/>
  <pageMargins left="1" right="1"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Q38"/>
  <sheetViews>
    <sheetView workbookViewId="0" topLeftCell="A1">
      <selection activeCell="A1" sqref="A1"/>
    </sheetView>
  </sheetViews>
  <sheetFormatPr defaultColWidth="9.140625" defaultRowHeight="12.75"/>
  <cols>
    <col min="2" max="2" width="21.00390625" style="0" customWidth="1"/>
    <col min="3" max="3" width="21.140625" style="0" customWidth="1"/>
    <col min="4" max="4" width="7.8515625" style="23" customWidth="1"/>
    <col min="5" max="5" width="7.7109375" style="0" customWidth="1"/>
    <col min="6" max="6" width="7.8515625" style="0" customWidth="1"/>
  </cols>
  <sheetData>
    <row r="1" spans="1:6" ht="12.75">
      <c r="A1" s="230" t="s">
        <v>126</v>
      </c>
      <c r="B1" s="231"/>
      <c r="C1" s="232"/>
      <c r="D1" s="233"/>
      <c r="E1" s="234"/>
      <c r="F1" s="234"/>
    </row>
    <row r="2" spans="1:6" ht="12.75">
      <c r="A2" s="235"/>
      <c r="B2" s="233"/>
      <c r="C2" s="232"/>
      <c r="D2" s="233"/>
      <c r="E2" s="234"/>
      <c r="F2" s="234"/>
    </row>
    <row r="3" spans="1:5" ht="12.75">
      <c r="A3" s="236" t="s">
        <v>89</v>
      </c>
      <c r="B3" s="238" t="s">
        <v>131</v>
      </c>
      <c r="C3" s="239"/>
      <c r="D3" s="92"/>
      <c r="E3" s="92"/>
    </row>
    <row r="4" spans="1:5" ht="12.75">
      <c r="A4" s="235"/>
      <c r="B4" s="276" t="s">
        <v>92</v>
      </c>
      <c r="C4" s="241"/>
      <c r="D4" s="8"/>
      <c r="E4" s="8"/>
    </row>
    <row r="5" spans="1:5" ht="12.75">
      <c r="A5" s="235"/>
      <c r="B5" s="242"/>
      <c r="C5" s="234"/>
      <c r="E5" s="23"/>
    </row>
    <row r="6" spans="1:5" ht="12.75">
      <c r="A6" s="243">
        <v>1998</v>
      </c>
      <c r="B6" s="277">
        <v>962</v>
      </c>
      <c r="C6" s="53"/>
      <c r="D6" s="53"/>
      <c r="E6" s="53"/>
    </row>
    <row r="7" spans="1:6" ht="12.75">
      <c r="A7" s="243">
        <v>1999</v>
      </c>
      <c r="B7" s="62">
        <v>1166</v>
      </c>
      <c r="C7" s="53"/>
      <c r="D7" s="53"/>
      <c r="E7" s="53"/>
      <c r="F7" s="43"/>
    </row>
    <row r="8" spans="1:17" ht="12.75">
      <c r="A8" s="243">
        <v>2000</v>
      </c>
      <c r="B8" s="43">
        <v>1428</v>
      </c>
      <c r="C8" s="23"/>
      <c r="D8" s="53"/>
      <c r="E8" s="53"/>
      <c r="P8" s="43"/>
      <c r="Q8" s="43"/>
    </row>
    <row r="9" spans="1:17" ht="12.75">
      <c r="A9" s="243">
        <v>2001</v>
      </c>
      <c r="B9" s="43">
        <v>1762</v>
      </c>
      <c r="C9" s="23"/>
      <c r="D9" s="53"/>
      <c r="E9" s="53"/>
      <c r="F9" s="43"/>
      <c r="K9" s="43"/>
      <c r="L9" s="43"/>
      <c r="M9" s="43"/>
      <c r="N9" s="43"/>
      <c r="O9" s="43"/>
      <c r="P9" s="43"/>
      <c r="Q9" s="43"/>
    </row>
    <row r="10" spans="1:17" ht="12.75">
      <c r="A10" s="243">
        <v>2002</v>
      </c>
      <c r="B10" s="43">
        <v>2229</v>
      </c>
      <c r="C10" s="23"/>
      <c r="D10" s="53"/>
      <c r="E10" s="53"/>
      <c r="F10" s="43"/>
      <c r="L10" s="43"/>
      <c r="M10" s="43"/>
      <c r="N10" s="43"/>
      <c r="O10" s="43"/>
      <c r="P10" s="43"/>
      <c r="Q10" s="43"/>
    </row>
    <row r="11" spans="1:17" ht="12.75">
      <c r="A11" s="243">
        <v>2003</v>
      </c>
      <c r="B11" s="43">
        <v>2823</v>
      </c>
      <c r="C11" s="23"/>
      <c r="D11" s="53"/>
      <c r="E11" s="53"/>
      <c r="F11" s="43"/>
      <c r="L11" s="43"/>
      <c r="M11" s="43"/>
      <c r="N11" s="43"/>
      <c r="O11" s="43"/>
      <c r="P11" s="43"/>
      <c r="Q11" s="43"/>
    </row>
    <row r="12" spans="1:6" ht="12.75">
      <c r="A12" s="243">
        <v>2004</v>
      </c>
      <c r="B12" s="43">
        <v>3924</v>
      </c>
      <c r="C12" s="23"/>
      <c r="D12" s="53"/>
      <c r="E12" s="53"/>
      <c r="F12" s="43"/>
    </row>
    <row r="13" spans="1:17" ht="12.75">
      <c r="A13" s="243">
        <v>2005</v>
      </c>
      <c r="B13" s="43">
        <v>5323</v>
      </c>
      <c r="C13" s="23"/>
      <c r="D13" s="53"/>
      <c r="E13" s="53"/>
      <c r="F13" s="43"/>
      <c r="H13" s="43"/>
      <c r="I13" s="43"/>
      <c r="J13" s="43"/>
      <c r="K13" s="43"/>
      <c r="L13" s="43"/>
      <c r="M13" s="43"/>
      <c r="N13" s="43"/>
      <c r="O13" s="43"/>
      <c r="P13" s="43"/>
      <c r="Q13" s="43"/>
    </row>
    <row r="14" spans="1:6" ht="12.75">
      <c r="A14" s="243">
        <v>2006</v>
      </c>
      <c r="B14" s="43">
        <v>6929</v>
      </c>
      <c r="C14" s="23"/>
      <c r="D14" s="53"/>
      <c r="E14" s="53"/>
      <c r="F14" s="43"/>
    </row>
    <row r="15" spans="1:17" ht="12.75">
      <c r="A15" s="243">
        <v>2007</v>
      </c>
      <c r="B15" s="43">
        <v>9360</v>
      </c>
      <c r="C15" s="23"/>
      <c r="D15" s="53"/>
      <c r="E15" s="53"/>
      <c r="F15" s="43"/>
      <c r="H15" s="43"/>
      <c r="I15" s="43"/>
      <c r="J15" s="43"/>
      <c r="K15" s="43"/>
      <c r="L15" s="43"/>
      <c r="M15" s="43"/>
      <c r="N15" s="43"/>
      <c r="O15" s="43"/>
      <c r="P15" s="43"/>
      <c r="Q15" s="43"/>
    </row>
    <row r="16" spans="1:6" ht="12.75">
      <c r="A16" s="243">
        <v>2008</v>
      </c>
      <c r="B16" s="43">
        <v>15677</v>
      </c>
      <c r="C16" s="23"/>
      <c r="D16" s="53"/>
      <c r="E16" s="53"/>
      <c r="F16" s="43"/>
    </row>
    <row r="17" spans="1:6" ht="12.75">
      <c r="A17" s="264">
        <v>2009</v>
      </c>
      <c r="B17" s="50">
        <v>22893</v>
      </c>
      <c r="C17" s="23"/>
      <c r="D17" s="53"/>
      <c r="E17" s="53"/>
      <c r="F17" s="43"/>
    </row>
    <row r="18" spans="1:6" ht="12.75">
      <c r="A18" s="249"/>
      <c r="B18" s="249"/>
      <c r="C18" s="232"/>
      <c r="D18" s="233"/>
      <c r="E18" s="234"/>
      <c r="F18" s="234"/>
    </row>
    <row r="19" spans="1:6" ht="54.75" customHeight="1">
      <c r="A19" s="388" t="s">
        <v>141</v>
      </c>
      <c r="B19" s="388"/>
      <c r="C19" s="388"/>
      <c r="D19" s="388"/>
      <c r="E19" s="178"/>
      <c r="F19" s="178"/>
    </row>
    <row r="20" spans="1:6" ht="15" customHeight="1">
      <c r="A20" s="250"/>
      <c r="B20" s="250"/>
      <c r="C20" s="250"/>
      <c r="D20" s="178"/>
      <c r="E20" s="178"/>
      <c r="F20" s="178"/>
    </row>
    <row r="21" spans="1:6" ht="54.75" customHeight="1">
      <c r="A21" s="402" t="s">
        <v>343</v>
      </c>
      <c r="B21" s="402"/>
      <c r="C21" s="402"/>
      <c r="D21" s="402"/>
      <c r="E21" s="402"/>
      <c r="F21" s="178"/>
    </row>
    <row r="22" spans="1:6" ht="15" customHeight="1">
      <c r="A22" s="278"/>
      <c r="B22" s="250"/>
      <c r="C22" s="250"/>
      <c r="D22" s="178"/>
      <c r="E22" s="178"/>
      <c r="F22" s="178"/>
    </row>
    <row r="23" spans="1:6" ht="12.75">
      <c r="A23" s="250"/>
      <c r="B23" s="279"/>
      <c r="C23" s="280"/>
      <c r="D23" s="178"/>
      <c r="E23" s="178"/>
      <c r="F23" s="178"/>
    </row>
    <row r="24" spans="1:6" ht="12.75">
      <c r="A24" s="178"/>
      <c r="B24" s="387"/>
      <c r="C24" s="387"/>
      <c r="D24" s="178"/>
      <c r="E24" s="178"/>
      <c r="F24" s="178"/>
    </row>
    <row r="25" spans="1:6" ht="12.75">
      <c r="A25" s="178"/>
      <c r="B25" s="240"/>
      <c r="C25" s="240"/>
      <c r="D25" s="178"/>
      <c r="E25" s="178"/>
      <c r="F25" s="178"/>
    </row>
    <row r="26" spans="1:3" ht="12.75">
      <c r="A26" s="243"/>
      <c r="B26" s="44"/>
      <c r="C26" s="44"/>
    </row>
    <row r="27" spans="1:3" ht="12.75">
      <c r="A27" s="243"/>
      <c r="B27" s="44"/>
      <c r="C27" s="44"/>
    </row>
    <row r="28" spans="1:3" ht="12.75">
      <c r="A28" s="243"/>
      <c r="B28" s="44"/>
      <c r="C28" s="44"/>
    </row>
    <row r="29" spans="1:3" ht="12.75">
      <c r="A29" s="243"/>
      <c r="B29" s="44"/>
      <c r="C29" s="44"/>
    </row>
    <row r="30" spans="1:3" ht="12.75">
      <c r="A30" s="243"/>
      <c r="B30" s="44"/>
      <c r="C30" s="44"/>
    </row>
    <row r="31" spans="1:3" ht="12.75">
      <c r="A31" s="243"/>
      <c r="B31" s="44"/>
      <c r="C31" s="44"/>
    </row>
    <row r="32" spans="1:3" ht="12.75">
      <c r="A32" s="243"/>
      <c r="B32" s="44"/>
      <c r="C32" s="44"/>
    </row>
    <row r="33" spans="1:3" ht="12.75">
      <c r="A33" s="243"/>
      <c r="B33" s="44"/>
      <c r="C33" s="44"/>
    </row>
    <row r="34" spans="1:3" ht="12.75">
      <c r="A34" s="243"/>
      <c r="B34" s="44"/>
      <c r="C34" s="44"/>
    </row>
    <row r="35" spans="1:3" ht="12.75">
      <c r="A35" s="243"/>
      <c r="B35" s="44"/>
      <c r="C35" s="44"/>
    </row>
    <row r="36" spans="1:3" ht="12.75">
      <c r="A36" s="243"/>
      <c r="B36" s="44"/>
      <c r="C36" s="44"/>
    </row>
    <row r="37" spans="1:3" ht="12.75">
      <c r="A37" s="243"/>
      <c r="B37" s="44"/>
      <c r="C37" s="44"/>
    </row>
    <row r="38" spans="1:3" ht="12.75">
      <c r="A38" s="243"/>
      <c r="B38" s="44"/>
      <c r="C38" s="44"/>
    </row>
  </sheetData>
  <sheetProtection/>
  <mergeCells count="3">
    <mergeCell ref="B24:C24"/>
    <mergeCell ref="A21:E21"/>
    <mergeCell ref="A19:D19"/>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9.140625" defaultRowHeight="12.75"/>
  <cols>
    <col min="1" max="1" width="7.421875" style="308" customWidth="1"/>
    <col min="2" max="2" width="9.421875" style="283" customWidth="1"/>
    <col min="3" max="3" width="8.421875" style="283" customWidth="1"/>
    <col min="4" max="4" width="8.00390625" style="283" customWidth="1"/>
    <col min="5" max="5" width="9.57421875" style="283" customWidth="1"/>
    <col min="6" max="6" width="9.140625" style="283" customWidth="1"/>
    <col min="7" max="7" width="9.7109375" style="283" customWidth="1"/>
    <col min="8" max="8" width="10.140625" style="283" customWidth="1"/>
    <col min="9" max="9" width="20.28125" style="283" customWidth="1"/>
    <col min="10" max="10" width="9.421875" style="283" customWidth="1"/>
    <col min="11" max="16384" width="9.140625" style="283" customWidth="1"/>
  </cols>
  <sheetData>
    <row r="1" spans="1:10" ht="12.75" customHeight="1">
      <c r="A1" s="281" t="s">
        <v>128</v>
      </c>
      <c r="B1" s="282"/>
      <c r="C1" s="282"/>
      <c r="E1" s="282"/>
      <c r="H1" s="282"/>
      <c r="J1" s="282"/>
    </row>
    <row r="2" spans="1:10" s="285" customFormat="1" ht="12.75">
      <c r="A2" s="284"/>
      <c r="J2" s="286"/>
    </row>
    <row r="3" spans="1:9" s="290" customFormat="1" ht="12.75">
      <c r="A3" s="287" t="s">
        <v>89</v>
      </c>
      <c r="B3" s="288" t="s">
        <v>96</v>
      </c>
      <c r="C3" s="288" t="s">
        <v>99</v>
      </c>
      <c r="D3" s="288" t="s">
        <v>119</v>
      </c>
      <c r="E3" s="288" t="s">
        <v>94</v>
      </c>
      <c r="F3" s="288" t="s">
        <v>97</v>
      </c>
      <c r="G3" s="288" t="s">
        <v>122</v>
      </c>
      <c r="H3" s="288" t="s">
        <v>104</v>
      </c>
      <c r="I3" s="289"/>
    </row>
    <row r="4" spans="1:9" s="285" customFormat="1" ht="12.75">
      <c r="A4" s="284"/>
      <c r="B4" s="390" t="s">
        <v>105</v>
      </c>
      <c r="C4" s="390"/>
      <c r="D4" s="390"/>
      <c r="E4" s="390"/>
      <c r="F4" s="390"/>
      <c r="G4" s="390"/>
      <c r="H4" s="390"/>
      <c r="I4" s="291"/>
    </row>
    <row r="5" spans="1:9" s="285" customFormat="1" ht="12.75">
      <c r="A5" s="284"/>
      <c r="B5" s="292"/>
      <c r="C5" s="292"/>
      <c r="D5" s="292"/>
      <c r="E5" s="292"/>
      <c r="F5" s="292"/>
      <c r="G5" s="292"/>
      <c r="H5" s="292"/>
      <c r="I5" s="286"/>
    </row>
    <row r="6" spans="1:8" ht="12.75">
      <c r="A6" s="293">
        <v>1998</v>
      </c>
      <c r="B6" s="294">
        <v>10</v>
      </c>
      <c r="C6" s="294" t="s">
        <v>106</v>
      </c>
      <c r="D6" s="294">
        <v>69</v>
      </c>
      <c r="E6" s="294" t="s">
        <v>106</v>
      </c>
      <c r="F6" s="294">
        <v>0</v>
      </c>
      <c r="G6" s="294">
        <f>H6-B6-D6-F6</f>
        <v>76</v>
      </c>
      <c r="H6" s="295">
        <v>155</v>
      </c>
    </row>
    <row r="7" spans="1:8" ht="12.75">
      <c r="A7" s="293">
        <v>1999</v>
      </c>
      <c r="B7" s="294">
        <v>12</v>
      </c>
      <c r="C7" s="294" t="s">
        <v>106</v>
      </c>
      <c r="D7" s="294">
        <v>72</v>
      </c>
      <c r="E7" s="294">
        <v>17</v>
      </c>
      <c r="F7" s="294">
        <v>1</v>
      </c>
      <c r="G7" s="294">
        <f>H7-B7-D7-E7-F7</f>
        <v>95</v>
      </c>
      <c r="H7" s="295">
        <v>197</v>
      </c>
    </row>
    <row r="8" spans="1:8" ht="12.75">
      <c r="A8" s="293">
        <v>2000</v>
      </c>
      <c r="B8" s="294">
        <v>40</v>
      </c>
      <c r="C8" s="294" t="s">
        <v>106</v>
      </c>
      <c r="D8" s="294">
        <v>112</v>
      </c>
      <c r="E8" s="294">
        <v>22</v>
      </c>
      <c r="F8" s="294" t="s">
        <v>106</v>
      </c>
      <c r="G8" s="294">
        <v>94</v>
      </c>
      <c r="H8" s="295">
        <v>278</v>
      </c>
    </row>
    <row r="9" spans="1:8" ht="12.75">
      <c r="A9" s="293">
        <v>2001</v>
      </c>
      <c r="B9" s="294">
        <v>78</v>
      </c>
      <c r="C9" s="294" t="s">
        <v>106</v>
      </c>
      <c r="D9" s="294">
        <v>135</v>
      </c>
      <c r="E9" s="294">
        <v>29</v>
      </c>
      <c r="F9" s="294">
        <v>2</v>
      </c>
      <c r="G9" s="294">
        <f>H9-B9-D9-E9-F9</f>
        <v>90</v>
      </c>
      <c r="H9" s="295">
        <v>334</v>
      </c>
    </row>
    <row r="10" spans="1:8" ht="12.75">
      <c r="A10" s="293">
        <v>2002</v>
      </c>
      <c r="B10" s="294">
        <v>80</v>
      </c>
      <c r="C10" s="294" t="s">
        <v>106</v>
      </c>
      <c r="D10" s="294">
        <v>185</v>
      </c>
      <c r="E10" s="294">
        <v>44</v>
      </c>
      <c r="F10" s="294">
        <v>9</v>
      </c>
      <c r="G10" s="294">
        <f>H10-B10-D10-E10-F10</f>
        <v>121</v>
      </c>
      <c r="H10" s="295">
        <v>439</v>
      </c>
    </row>
    <row r="11" spans="1:8" ht="12.75">
      <c r="A11" s="293">
        <v>2003</v>
      </c>
      <c r="B11" s="294">
        <v>150</v>
      </c>
      <c r="C11" s="294" t="s">
        <v>106</v>
      </c>
      <c r="D11" s="294">
        <v>223</v>
      </c>
      <c r="E11" s="294">
        <v>63</v>
      </c>
      <c r="F11" s="294">
        <v>10</v>
      </c>
      <c r="G11" s="294">
        <f>H11-B11-D11-E11-F11</f>
        <v>148</v>
      </c>
      <c r="H11" s="295">
        <v>594</v>
      </c>
    </row>
    <row r="12" spans="1:8" ht="12.75">
      <c r="A12" s="293">
        <v>2004</v>
      </c>
      <c r="B12" s="294">
        <v>600</v>
      </c>
      <c r="C12" s="294" t="s">
        <v>106</v>
      </c>
      <c r="D12" s="294">
        <v>272</v>
      </c>
      <c r="E12" s="294">
        <v>90</v>
      </c>
      <c r="F12" s="294">
        <v>6</v>
      </c>
      <c r="G12" s="294">
        <f>H12-B12-D12-E12-F12</f>
        <v>84</v>
      </c>
      <c r="H12" s="295">
        <v>1052</v>
      </c>
    </row>
    <row r="13" spans="1:8" ht="12.75">
      <c r="A13" s="293">
        <v>2005</v>
      </c>
      <c r="B13" s="294">
        <v>850</v>
      </c>
      <c r="C13" s="294" t="s">
        <v>106</v>
      </c>
      <c r="D13" s="294">
        <v>290</v>
      </c>
      <c r="E13" s="294">
        <v>114</v>
      </c>
      <c r="F13" s="294">
        <v>26</v>
      </c>
      <c r="G13" s="294">
        <f>H13-B13-D13-E13-F13</f>
        <v>41</v>
      </c>
      <c r="H13" s="295">
        <v>1321</v>
      </c>
    </row>
    <row r="14" spans="1:8" ht="12.75">
      <c r="A14" s="293">
        <v>2006</v>
      </c>
      <c r="B14" s="294">
        <v>850</v>
      </c>
      <c r="C14" s="294">
        <v>10</v>
      </c>
      <c r="D14" s="294">
        <v>287</v>
      </c>
      <c r="E14" s="294">
        <v>145</v>
      </c>
      <c r="F14" s="294">
        <v>88</v>
      </c>
      <c r="G14" s="294">
        <f>H14-SUM(B14:F14)</f>
        <v>223</v>
      </c>
      <c r="H14" s="295">
        <v>1603</v>
      </c>
    </row>
    <row r="15" spans="1:8" ht="12.75">
      <c r="A15" s="296">
        <v>2007</v>
      </c>
      <c r="B15" s="297">
        <v>1107</v>
      </c>
      <c r="C15" s="297">
        <v>70</v>
      </c>
      <c r="D15" s="297">
        <v>210</v>
      </c>
      <c r="E15" s="297">
        <v>207</v>
      </c>
      <c r="F15" s="297">
        <v>560</v>
      </c>
      <c r="G15" s="297">
        <f>H15-SUM(B15:F15)</f>
        <v>276</v>
      </c>
      <c r="H15" s="298">
        <v>2430</v>
      </c>
    </row>
    <row r="16" spans="1:8" ht="12.75">
      <c r="A16" s="296">
        <v>2008</v>
      </c>
      <c r="B16" s="297">
        <v>2002</v>
      </c>
      <c r="C16" s="297">
        <v>338</v>
      </c>
      <c r="D16" s="297">
        <v>230</v>
      </c>
      <c r="E16" s="297">
        <v>342</v>
      </c>
      <c r="F16" s="297">
        <v>2605</v>
      </c>
      <c r="G16" s="298">
        <f>H16-SUM(B16:F16)</f>
        <v>766</v>
      </c>
      <c r="H16" s="298">
        <v>6283</v>
      </c>
    </row>
    <row r="17" spans="1:8" ht="12.75">
      <c r="A17" s="299">
        <v>2009</v>
      </c>
      <c r="B17" s="300">
        <v>3800</v>
      </c>
      <c r="C17" s="301">
        <v>730</v>
      </c>
      <c r="D17" s="300">
        <v>484</v>
      </c>
      <c r="E17" s="300">
        <v>477</v>
      </c>
      <c r="F17" s="300">
        <v>69</v>
      </c>
      <c r="G17" s="302">
        <f>H17-SUM(B17:F17)</f>
        <v>1656</v>
      </c>
      <c r="H17" s="302">
        <v>7216</v>
      </c>
    </row>
    <row r="18" ht="12.75">
      <c r="A18" s="293"/>
    </row>
    <row r="19" spans="1:12" ht="15.75" customHeight="1">
      <c r="A19" s="391" t="s">
        <v>132</v>
      </c>
      <c r="B19" s="391"/>
      <c r="C19" s="391"/>
      <c r="D19" s="391"/>
      <c r="E19" s="391"/>
      <c r="F19" s="391"/>
      <c r="G19" s="391"/>
      <c r="H19" s="391"/>
      <c r="I19" s="391"/>
      <c r="J19" s="303"/>
      <c r="K19" s="303"/>
      <c r="L19" s="303"/>
    </row>
    <row r="20" spans="1:12" ht="12.75" customHeight="1">
      <c r="A20" s="304"/>
      <c r="B20" s="304"/>
      <c r="C20" s="304"/>
      <c r="D20" s="304"/>
      <c r="E20" s="304"/>
      <c r="F20" s="304"/>
      <c r="G20" s="304"/>
      <c r="H20" s="304"/>
      <c r="I20" s="304"/>
      <c r="J20" s="304"/>
      <c r="K20" s="304"/>
      <c r="L20" s="304"/>
    </row>
    <row r="21" spans="1:12" ht="40.5" customHeight="1">
      <c r="A21" s="392" t="s">
        <v>142</v>
      </c>
      <c r="B21" s="392"/>
      <c r="C21" s="392"/>
      <c r="D21" s="392"/>
      <c r="E21" s="392"/>
      <c r="F21" s="392"/>
      <c r="G21" s="392"/>
      <c r="H21" s="392"/>
      <c r="I21" s="392"/>
      <c r="J21" s="305"/>
      <c r="K21" s="305"/>
      <c r="L21" s="306"/>
    </row>
    <row r="22" spans="1:12" ht="12.75">
      <c r="A22" s="178"/>
      <c r="B22" s="178"/>
      <c r="C22" s="178"/>
      <c r="D22" s="178"/>
      <c r="E22" s="178"/>
      <c r="F22" s="178"/>
      <c r="G22" s="178"/>
      <c r="H22" s="178"/>
      <c r="I22" s="178"/>
      <c r="J22" s="305"/>
      <c r="K22" s="305"/>
      <c r="L22" s="306"/>
    </row>
    <row r="23" spans="1:12" ht="41.25" customHeight="1">
      <c r="A23" s="402" t="s">
        <v>343</v>
      </c>
      <c r="B23" s="402"/>
      <c r="C23" s="402"/>
      <c r="D23" s="402"/>
      <c r="E23" s="402"/>
      <c r="F23" s="402"/>
      <c r="G23" s="402"/>
      <c r="H23" s="402"/>
      <c r="I23" s="402"/>
      <c r="J23" s="305"/>
      <c r="K23" s="305"/>
      <c r="L23" s="306"/>
    </row>
    <row r="24" spans="1:12" ht="12.75">
      <c r="A24" s="307"/>
      <c r="B24" s="307"/>
      <c r="C24" s="307"/>
      <c r="D24" s="307"/>
      <c r="E24" s="307"/>
      <c r="F24" s="307"/>
      <c r="G24" s="305"/>
      <c r="H24" s="305"/>
      <c r="I24" s="305"/>
      <c r="J24" s="305"/>
      <c r="K24" s="305"/>
      <c r="L24" s="306"/>
    </row>
    <row r="25" spans="1:12" ht="12.75">
      <c r="A25" s="307"/>
      <c r="B25" s="307"/>
      <c r="C25" s="307"/>
      <c r="D25" s="307"/>
      <c r="E25" s="307"/>
      <c r="F25" s="307"/>
      <c r="G25" s="305"/>
      <c r="H25" s="305"/>
      <c r="I25" s="305"/>
      <c r="J25" s="305"/>
      <c r="K25" s="305"/>
      <c r="L25" s="306"/>
    </row>
    <row r="26" spans="1:12" ht="12.75">
      <c r="A26" s="307"/>
      <c r="B26" s="307"/>
      <c r="C26" s="307"/>
      <c r="D26" s="307"/>
      <c r="E26" s="307"/>
      <c r="F26" s="307"/>
      <c r="G26" s="305"/>
      <c r="H26" s="305"/>
      <c r="I26" s="305"/>
      <c r="J26" s="305"/>
      <c r="K26" s="305"/>
      <c r="L26" s="306"/>
    </row>
    <row r="27" spans="1:12" ht="12.75">
      <c r="A27" s="305"/>
      <c r="B27" s="305"/>
      <c r="C27" s="305"/>
      <c r="D27" s="305"/>
      <c r="E27" s="305"/>
      <c r="F27" s="305"/>
      <c r="G27" s="305"/>
      <c r="H27" s="305"/>
      <c r="I27" s="305"/>
      <c r="J27" s="305"/>
      <c r="K27" s="305"/>
      <c r="L27" s="306"/>
    </row>
    <row r="28" spans="1:12" ht="12.75" customHeight="1">
      <c r="A28" s="305"/>
      <c r="B28" s="305"/>
      <c r="C28" s="305"/>
      <c r="D28" s="305"/>
      <c r="E28" s="305"/>
      <c r="F28" s="305"/>
      <c r="G28" s="305"/>
      <c r="H28" s="305"/>
      <c r="I28" s="305"/>
      <c r="J28" s="305"/>
      <c r="K28" s="305"/>
      <c r="L28" s="306"/>
    </row>
    <row r="29" spans="2:5" ht="12.75">
      <c r="B29" s="309"/>
      <c r="C29" s="309"/>
      <c r="E29" s="309"/>
    </row>
    <row r="30" spans="2:5" ht="12.75">
      <c r="B30" s="309"/>
      <c r="C30" s="309"/>
      <c r="E30" s="309"/>
    </row>
    <row r="31" spans="2:5" ht="12.75">
      <c r="B31" s="309"/>
      <c r="C31" s="309"/>
      <c r="E31" s="309"/>
    </row>
    <row r="32" spans="2:5" ht="12.75">
      <c r="B32" s="309"/>
      <c r="C32" s="309"/>
      <c r="E32" s="309"/>
    </row>
  </sheetData>
  <sheetProtection/>
  <mergeCells count="4">
    <mergeCell ref="B4:H4"/>
    <mergeCell ref="A19:I19"/>
    <mergeCell ref="A21:I21"/>
    <mergeCell ref="A23:I23"/>
  </mergeCells>
  <printOptions/>
  <pageMargins left="0.75" right="0.75" top="1" bottom="1" header="0.5" footer="0.5"/>
  <pageSetup horizontalDpi="600" verticalDpi="600" orientation="portrait" scale="97" r:id="rId1"/>
</worksheet>
</file>

<file path=xl/worksheets/sheet19.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A1" sqref="A1"/>
    </sheetView>
  </sheetViews>
  <sheetFormatPr defaultColWidth="9.140625" defaultRowHeight="12.75"/>
  <cols>
    <col min="1" max="1" width="14.421875" style="5" customWidth="1"/>
    <col min="2" max="2" width="17.7109375" style="2" customWidth="1"/>
    <col min="3" max="3" width="8.00390625" style="0" customWidth="1"/>
    <col min="4" max="4" width="14.421875" style="0" customWidth="1"/>
    <col min="5" max="5" width="19.00390625" style="2" customWidth="1"/>
    <col min="6" max="6" width="12.00390625" style="0" customWidth="1"/>
  </cols>
  <sheetData>
    <row r="1" ht="12.75">
      <c r="A1" s="108" t="s">
        <v>130</v>
      </c>
    </row>
    <row r="3" spans="1:5" ht="29.25" customHeight="1">
      <c r="A3" s="78" t="s">
        <v>133</v>
      </c>
      <c r="B3" s="79" t="s">
        <v>90</v>
      </c>
      <c r="D3" s="23"/>
      <c r="E3" s="92"/>
    </row>
    <row r="4" spans="2:5" ht="12.75">
      <c r="B4" s="2" t="s">
        <v>92</v>
      </c>
      <c r="D4" s="23"/>
      <c r="E4" s="8"/>
    </row>
    <row r="5" spans="4:5" ht="12.75">
      <c r="D5" s="23"/>
      <c r="E5" s="8"/>
    </row>
    <row r="6" spans="1:5" ht="12.75">
      <c r="A6" s="5" t="s">
        <v>96</v>
      </c>
      <c r="B6" s="207">
        <v>9779</v>
      </c>
      <c r="D6" s="23"/>
      <c r="E6" s="310"/>
    </row>
    <row r="7" spans="1:5" ht="12.75">
      <c r="A7" s="5" t="s">
        <v>97</v>
      </c>
      <c r="B7" s="207">
        <v>3386</v>
      </c>
      <c r="D7" s="23"/>
      <c r="E7" s="8"/>
    </row>
    <row r="8" spans="1:5" ht="12.75">
      <c r="A8" s="5" t="s">
        <v>119</v>
      </c>
      <c r="B8" s="207">
        <v>2633</v>
      </c>
      <c r="D8" s="23"/>
      <c r="E8" s="8"/>
    </row>
    <row r="9" spans="1:5" ht="12.75">
      <c r="A9" s="5" t="s">
        <v>121</v>
      </c>
      <c r="B9" s="207">
        <v>1650</v>
      </c>
      <c r="D9" s="23"/>
      <c r="E9" s="8"/>
    </row>
    <row r="10" spans="1:9" ht="12.75">
      <c r="A10" s="5" t="s">
        <v>99</v>
      </c>
      <c r="B10" s="207">
        <v>1186</v>
      </c>
      <c r="D10" s="23"/>
      <c r="E10" s="8"/>
      <c r="G10" s="43"/>
      <c r="H10" s="311"/>
      <c r="I10" s="312"/>
    </row>
    <row r="11" spans="1:9" ht="12.75">
      <c r="A11" s="5" t="s">
        <v>134</v>
      </c>
      <c r="B11" s="207">
        <v>520</v>
      </c>
      <c r="D11" s="23"/>
      <c r="E11" s="8"/>
      <c r="H11" s="91"/>
      <c r="I11" s="91"/>
    </row>
    <row r="12" spans="1:5" ht="12.75">
      <c r="A12" s="142" t="s">
        <v>135</v>
      </c>
      <c r="B12" s="263">
        <v>465</v>
      </c>
      <c r="D12" s="23"/>
      <c r="E12" s="8"/>
    </row>
    <row r="13" spans="1:5" ht="12.75">
      <c r="A13" s="119" t="s">
        <v>136</v>
      </c>
      <c r="B13" s="263">
        <v>363</v>
      </c>
      <c r="D13" s="23"/>
      <c r="E13" s="8"/>
    </row>
    <row r="14" spans="1:5" ht="12.75">
      <c r="A14" s="5" t="s">
        <v>137</v>
      </c>
      <c r="B14" s="207">
        <v>305</v>
      </c>
      <c r="D14" s="23"/>
      <c r="E14" s="8"/>
    </row>
    <row r="15" spans="1:5" ht="12.75">
      <c r="A15" s="119" t="s">
        <v>138</v>
      </c>
      <c r="B15" s="263">
        <v>272</v>
      </c>
      <c r="D15" s="23"/>
      <c r="E15" s="8"/>
    </row>
    <row r="16" spans="1:5" ht="12.75">
      <c r="A16" s="5" t="s">
        <v>98</v>
      </c>
      <c r="B16" s="207">
        <v>120</v>
      </c>
      <c r="D16" s="23"/>
      <c r="E16" s="8"/>
    </row>
    <row r="17" spans="1:5" ht="12.75">
      <c r="A17" s="119"/>
      <c r="B17" s="310"/>
      <c r="D17" s="23"/>
      <c r="E17" s="8"/>
    </row>
    <row r="18" spans="1:5" ht="12.75">
      <c r="A18" s="313" t="s">
        <v>139</v>
      </c>
      <c r="B18" s="161">
        <v>22893</v>
      </c>
      <c r="D18" s="56"/>
      <c r="E18" s="314"/>
    </row>
    <row r="19" spans="1:5" ht="12.75">
      <c r="A19" s="315"/>
      <c r="B19" s="93"/>
      <c r="D19" s="56"/>
      <c r="E19" s="314"/>
    </row>
    <row r="20" spans="1:5" ht="12.75">
      <c r="A20" s="142" t="s">
        <v>140</v>
      </c>
      <c r="B20" s="93"/>
      <c r="D20" s="56"/>
      <c r="E20" s="314"/>
    </row>
    <row r="22" spans="1:6" ht="53.25" customHeight="1">
      <c r="A22" s="388" t="s">
        <v>143</v>
      </c>
      <c r="B22" s="388"/>
      <c r="C22" s="388"/>
      <c r="D22" s="388"/>
      <c r="E22" s="388"/>
      <c r="F22" s="316"/>
    </row>
    <row r="23" spans="1:5" ht="12.75">
      <c r="A23" s="180"/>
      <c r="B23" s="99"/>
      <c r="C23" s="98"/>
      <c r="D23" s="98"/>
      <c r="E23" s="99"/>
    </row>
    <row r="24" spans="1:9" ht="54.75" customHeight="1">
      <c r="A24" s="402" t="s">
        <v>343</v>
      </c>
      <c r="B24" s="402"/>
      <c r="C24" s="402"/>
      <c r="D24" s="402"/>
      <c r="E24" s="402"/>
      <c r="F24" s="12"/>
      <c r="G24" s="12"/>
      <c r="H24" s="12"/>
      <c r="I24" s="12"/>
    </row>
  </sheetData>
  <sheetProtection/>
  <mergeCells count="2">
    <mergeCell ref="A22:E22"/>
    <mergeCell ref="A24:E24"/>
  </mergeCells>
  <printOptions/>
  <pageMargins left="0.75" right="0.75" top="1" bottom="1"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390</v>
      </c>
      <c r="B1" s="1"/>
      <c r="C1" s="1"/>
      <c r="D1" s="1"/>
    </row>
    <row r="3" spans="1:9" ht="64.5" customHeight="1">
      <c r="A3" s="78" t="s">
        <v>344</v>
      </c>
      <c r="B3" s="79" t="s">
        <v>391</v>
      </c>
      <c r="C3" s="79" t="s">
        <v>392</v>
      </c>
      <c r="D3" s="79"/>
      <c r="E3" s="79" t="s">
        <v>393</v>
      </c>
      <c r="F3" s="79" t="s">
        <v>394</v>
      </c>
      <c r="G3" s="79" t="s">
        <v>395</v>
      </c>
      <c r="I3" s="23"/>
    </row>
    <row r="4" spans="2:7" ht="12.75">
      <c r="B4" s="399" t="s">
        <v>333</v>
      </c>
      <c r="C4" s="399"/>
      <c r="D4" s="2"/>
      <c r="E4" s="399" t="s">
        <v>396</v>
      </c>
      <c r="F4" s="399"/>
      <c r="G4" s="399"/>
    </row>
    <row r="5" spans="2:7" ht="12.75">
      <c r="B5" s="2"/>
      <c r="C5" s="2"/>
      <c r="D5" s="2"/>
      <c r="E5" s="2"/>
      <c r="F5" s="2"/>
      <c r="G5" s="2"/>
    </row>
    <row r="6" spans="1:7" ht="12.75">
      <c r="A6" s="39" t="s">
        <v>397</v>
      </c>
      <c r="B6" s="80">
        <v>3.1130639859711984</v>
      </c>
      <c r="C6" s="80">
        <v>1.687073611602674</v>
      </c>
      <c r="D6" s="80"/>
      <c r="E6" s="43">
        <v>3053</v>
      </c>
      <c r="F6" s="43">
        <v>3246.0424003847443</v>
      </c>
      <c r="G6" s="44">
        <v>4374</v>
      </c>
    </row>
    <row r="7" spans="1:7" ht="12.75">
      <c r="A7" s="39" t="s">
        <v>335</v>
      </c>
      <c r="B7" s="80">
        <v>1.2983493135583668</v>
      </c>
      <c r="C7" s="80">
        <v>0.9497433993523652</v>
      </c>
      <c r="D7" s="80"/>
      <c r="E7" s="43">
        <v>4029</v>
      </c>
      <c r="F7" s="43">
        <v>4134.300160624267</v>
      </c>
      <c r="G7" s="44">
        <v>4744</v>
      </c>
    </row>
    <row r="8" spans="1:7" s="86" customFormat="1" ht="12.75">
      <c r="A8" s="82" t="s">
        <v>398</v>
      </c>
      <c r="B8" s="83">
        <v>1.7006610953653745</v>
      </c>
      <c r="C8" s="83">
        <v>1.350767398080932</v>
      </c>
      <c r="D8" s="83"/>
      <c r="E8" s="84">
        <v>2105</v>
      </c>
      <c r="F8" s="84">
        <v>2177.206650352834</v>
      </c>
      <c r="G8" s="85">
        <v>2620</v>
      </c>
    </row>
    <row r="9" spans="1:9" ht="12.75">
      <c r="A9" s="39" t="s">
        <v>383</v>
      </c>
      <c r="B9" s="80">
        <v>2.103637928636437</v>
      </c>
      <c r="C9" s="80">
        <v>1.5171601683630076</v>
      </c>
      <c r="D9" s="80"/>
      <c r="E9" s="43">
        <v>2407</v>
      </c>
      <c r="F9" s="44">
        <v>2509.334297797684</v>
      </c>
      <c r="G9" s="44">
        <v>3130</v>
      </c>
      <c r="I9" s="23"/>
    </row>
    <row r="10" spans="1:9" ht="12.75">
      <c r="A10" s="39" t="s">
        <v>337</v>
      </c>
      <c r="B10" s="80">
        <v>1.289780687892339</v>
      </c>
      <c r="C10" s="80">
        <v>0.6046389941673613</v>
      </c>
      <c r="D10" s="80"/>
      <c r="E10" s="43">
        <v>728</v>
      </c>
      <c r="F10" s="44">
        <v>746.9003121071366</v>
      </c>
      <c r="G10" s="44">
        <v>842</v>
      </c>
      <c r="I10" s="23"/>
    </row>
    <row r="11" spans="1:7" ht="12.75">
      <c r="A11" s="39" t="s">
        <v>399</v>
      </c>
      <c r="B11" s="80">
        <v>2.3257525268980173</v>
      </c>
      <c r="C11" s="80">
        <v>1.9187138719801267</v>
      </c>
      <c r="D11" s="80"/>
      <c r="E11" s="43">
        <v>261</v>
      </c>
      <c r="F11" s="43">
        <v>273.281606348115</v>
      </c>
      <c r="G11" s="44">
        <v>353</v>
      </c>
    </row>
    <row r="12" spans="1:7" ht="12.75">
      <c r="A12" s="39" t="s">
        <v>400</v>
      </c>
      <c r="B12" s="80">
        <v>1.6565424470769585</v>
      </c>
      <c r="C12" s="80">
        <v>1.2761038193999985</v>
      </c>
      <c r="D12" s="80"/>
      <c r="E12" s="43">
        <v>396</v>
      </c>
      <c r="F12" s="43">
        <v>421.8771805720508</v>
      </c>
      <c r="G12" s="44">
        <v>582.0197022406378</v>
      </c>
    </row>
    <row r="13" spans="1:9" ht="12.75">
      <c r="A13" s="76" t="s">
        <v>401</v>
      </c>
      <c r="B13" s="31">
        <v>10.185306353632019</v>
      </c>
      <c r="C13" s="31">
        <v>6.3545990309850975</v>
      </c>
      <c r="D13" s="31"/>
      <c r="E13" s="50">
        <v>66</v>
      </c>
      <c r="F13" s="72">
        <v>80.12929145920869</v>
      </c>
      <c r="G13" s="50">
        <v>215</v>
      </c>
      <c r="H13" s="43"/>
      <c r="I13" s="63"/>
    </row>
    <row r="14" spans="1:9" ht="12.75">
      <c r="A14" s="39"/>
      <c r="B14" s="80"/>
      <c r="C14" s="80"/>
      <c r="D14" s="80"/>
      <c r="E14" s="43"/>
      <c r="F14" s="87"/>
      <c r="G14" s="44"/>
      <c r="I14" s="63"/>
    </row>
    <row r="15" spans="1:9" ht="12.75">
      <c r="A15" s="71" t="s">
        <v>368</v>
      </c>
      <c r="B15" s="71"/>
      <c r="C15" s="71"/>
      <c r="D15" s="71"/>
      <c r="E15" s="43">
        <v>10940</v>
      </c>
      <c r="F15" s="87">
        <v>11411.865249293209</v>
      </c>
      <c r="G15" s="49">
        <v>14240.01970224064</v>
      </c>
      <c r="I15" s="63"/>
    </row>
    <row r="16" spans="1:9" ht="12.75">
      <c r="A16" s="73" t="s">
        <v>402</v>
      </c>
      <c r="B16" s="23"/>
      <c r="C16" s="23"/>
      <c r="D16" s="23"/>
      <c r="E16" s="43">
        <v>10217</v>
      </c>
      <c r="F16" s="87">
        <v>10636.577170913832</v>
      </c>
      <c r="G16" s="44">
        <v>13090</v>
      </c>
      <c r="I16" s="63"/>
    </row>
    <row r="17" spans="1:9" ht="12.75">
      <c r="A17" s="74" t="s">
        <v>403</v>
      </c>
      <c r="B17" s="3"/>
      <c r="C17" s="3"/>
      <c r="D17" s="3"/>
      <c r="E17" s="50">
        <v>723</v>
      </c>
      <c r="F17" s="88">
        <v>775.2880783793745</v>
      </c>
      <c r="G17" s="50">
        <v>1150.0197022406378</v>
      </c>
      <c r="I17" s="89"/>
    </row>
    <row r="18" spans="1:7" ht="12.75">
      <c r="A18" s="23"/>
      <c r="B18" s="23"/>
      <c r="C18" s="23"/>
      <c r="D18" s="23"/>
      <c r="E18" s="23"/>
      <c r="F18" s="23"/>
      <c r="G18" s="23"/>
    </row>
    <row r="19" spans="1:9" s="91" customFormat="1" ht="12.75" customHeight="1">
      <c r="A19" s="400" t="s">
        <v>404</v>
      </c>
      <c r="B19" s="400"/>
      <c r="C19" s="400"/>
      <c r="D19" s="400"/>
      <c r="E19" s="400"/>
      <c r="F19" s="400"/>
      <c r="G19" s="400"/>
      <c r="H19" s="400"/>
      <c r="I19" s="400"/>
    </row>
    <row r="20" spans="1:9" s="91" customFormat="1" ht="12.75">
      <c r="A20" s="400"/>
      <c r="B20" s="400"/>
      <c r="C20" s="400"/>
      <c r="D20" s="400"/>
      <c r="E20" s="400"/>
      <c r="F20" s="400"/>
      <c r="G20" s="400"/>
      <c r="H20" s="400"/>
      <c r="I20" s="400"/>
    </row>
    <row r="21" spans="1:9" s="91" customFormat="1" ht="12.75">
      <c r="A21" s="400"/>
      <c r="B21" s="400"/>
      <c r="C21" s="400"/>
      <c r="D21" s="400"/>
      <c r="E21" s="400"/>
      <c r="F21" s="400"/>
      <c r="G21" s="400"/>
      <c r="H21" s="400"/>
      <c r="I21" s="400"/>
    </row>
    <row r="22" spans="1:9" s="91" customFormat="1" ht="12.75">
      <c r="A22" s="400"/>
      <c r="B22" s="400"/>
      <c r="C22" s="400"/>
      <c r="D22" s="400"/>
      <c r="E22" s="400"/>
      <c r="F22" s="400"/>
      <c r="G22" s="400"/>
      <c r="H22" s="400"/>
      <c r="I22" s="400"/>
    </row>
    <row r="23" spans="1:9" s="91" customFormat="1" ht="12.75">
      <c r="A23" s="400"/>
      <c r="B23" s="400"/>
      <c r="C23" s="400"/>
      <c r="D23" s="400"/>
      <c r="E23" s="400"/>
      <c r="F23" s="400"/>
      <c r="G23" s="400"/>
      <c r="H23" s="400"/>
      <c r="I23" s="400"/>
    </row>
    <row r="24" spans="1:9" s="91" customFormat="1" ht="12.75">
      <c r="A24" s="90"/>
      <c r="B24" s="90"/>
      <c r="C24" s="90"/>
      <c r="D24" s="90"/>
      <c r="E24" s="90"/>
      <c r="F24" s="90"/>
      <c r="G24" s="90"/>
      <c r="H24" s="90"/>
      <c r="I24" s="90"/>
    </row>
    <row r="25" spans="1:9" s="91" customFormat="1" ht="12.75">
      <c r="A25" s="90"/>
      <c r="B25" s="90"/>
      <c r="C25" s="90"/>
      <c r="D25" s="90"/>
      <c r="E25" s="90"/>
      <c r="F25" s="90"/>
      <c r="G25" s="90"/>
      <c r="H25" s="90"/>
      <c r="I25" s="90"/>
    </row>
    <row r="26" spans="1:9" s="91" customFormat="1" ht="12.75" customHeight="1">
      <c r="A26" s="400" t="s">
        <v>405</v>
      </c>
      <c r="B26" s="400"/>
      <c r="C26" s="400"/>
      <c r="D26" s="400"/>
      <c r="E26" s="400"/>
      <c r="F26" s="400"/>
      <c r="G26" s="400"/>
      <c r="H26" s="400"/>
      <c r="I26" s="400"/>
    </row>
    <row r="27" spans="1:9" s="91" customFormat="1" ht="12.75">
      <c r="A27" s="400"/>
      <c r="B27" s="400"/>
      <c r="C27" s="400"/>
      <c r="D27" s="400"/>
      <c r="E27" s="400"/>
      <c r="F27" s="400"/>
      <c r="G27" s="400"/>
      <c r="H27" s="400"/>
      <c r="I27" s="400"/>
    </row>
    <row r="28" ht="12.75">
      <c r="A28" s="23"/>
    </row>
    <row r="29" spans="1:9" ht="39" customHeight="1">
      <c r="A29" s="398" t="s">
        <v>343</v>
      </c>
      <c r="B29" s="398"/>
      <c r="C29" s="398"/>
      <c r="D29" s="398"/>
      <c r="E29" s="398"/>
      <c r="F29" s="398"/>
      <c r="G29" s="398"/>
      <c r="H29" s="398"/>
      <c r="I29" s="398"/>
    </row>
  </sheetData>
  <mergeCells count="5">
    <mergeCell ref="A29:I29"/>
    <mergeCell ref="B4:C4"/>
    <mergeCell ref="E4:G4"/>
    <mergeCell ref="A19:I23"/>
    <mergeCell ref="A26:I27"/>
  </mergeCells>
  <printOptions/>
  <pageMargins left="0.75" right="0.75" top="1" bottom="1" header="0.5" footer="0.5"/>
  <pageSetup horizontalDpi="600" verticalDpi="600" orientation="portrait" scale="89" r:id="rId1"/>
</worksheet>
</file>

<file path=xl/worksheets/sheet20.xml><?xml version="1.0" encoding="utf-8"?>
<worksheet xmlns="http://schemas.openxmlformats.org/spreadsheetml/2006/main" xmlns:r="http://schemas.openxmlformats.org/officeDocument/2006/relationships">
  <dimension ref="A1:H39"/>
  <sheetViews>
    <sheetView workbookViewId="0" topLeftCell="A1">
      <selection activeCell="A1" sqref="A1"/>
    </sheetView>
  </sheetViews>
  <sheetFormatPr defaultColWidth="9.140625" defaultRowHeight="12.75"/>
  <cols>
    <col min="2" max="2" width="17.140625" style="2" customWidth="1"/>
  </cols>
  <sheetData>
    <row r="1" ht="12.75">
      <c r="A1" s="1" t="s">
        <v>144</v>
      </c>
    </row>
    <row r="3" spans="1:2" ht="25.5">
      <c r="A3" s="3" t="s">
        <v>89</v>
      </c>
      <c r="B3" s="79" t="s">
        <v>90</v>
      </c>
    </row>
    <row r="4" ht="12.75">
      <c r="B4" s="2" t="s">
        <v>92</v>
      </c>
    </row>
    <row r="6" spans="1:2" ht="12.75">
      <c r="A6" s="5">
        <v>1980</v>
      </c>
      <c r="B6" s="245">
        <v>1</v>
      </c>
    </row>
    <row r="7" spans="1:2" ht="12.75">
      <c r="A7" s="5">
        <v>1981</v>
      </c>
      <c r="B7" s="245">
        <v>3</v>
      </c>
    </row>
    <row r="8" spans="1:2" ht="12.75">
      <c r="A8" s="5">
        <v>1982</v>
      </c>
      <c r="B8" s="245">
        <v>13</v>
      </c>
    </row>
    <row r="9" spans="1:2" ht="12.75">
      <c r="A9" s="5">
        <v>1983</v>
      </c>
      <c r="B9" s="245">
        <v>16.7</v>
      </c>
    </row>
    <row r="10" spans="1:2" ht="12.75">
      <c r="A10" s="5">
        <v>1984</v>
      </c>
      <c r="B10" s="245">
        <v>17.45</v>
      </c>
    </row>
    <row r="11" spans="1:2" ht="12.75">
      <c r="A11" s="5">
        <v>1985</v>
      </c>
      <c r="B11" s="245">
        <v>33.05</v>
      </c>
    </row>
    <row r="12" spans="1:2" ht="12.75">
      <c r="A12" s="5">
        <v>1986</v>
      </c>
      <c r="B12" s="245">
        <v>61.3</v>
      </c>
    </row>
    <row r="13" spans="1:2" ht="12.75">
      <c r="A13" s="5">
        <v>1987</v>
      </c>
      <c r="B13" s="245">
        <v>118.8</v>
      </c>
    </row>
    <row r="14" spans="1:2" ht="12.75">
      <c r="A14" s="5">
        <v>1988</v>
      </c>
      <c r="B14" s="245">
        <v>148.8</v>
      </c>
    </row>
    <row r="15" spans="1:2" ht="12.75">
      <c r="A15" s="5">
        <v>1989</v>
      </c>
      <c r="B15" s="245">
        <v>198.8</v>
      </c>
    </row>
    <row r="16" spans="1:2" ht="12.75">
      <c r="A16" s="5">
        <v>1990</v>
      </c>
      <c r="B16" s="245">
        <v>273.8</v>
      </c>
    </row>
    <row r="17" spans="1:2" ht="12.75">
      <c r="A17" s="5">
        <v>1991</v>
      </c>
      <c r="B17" s="245">
        <v>353.8</v>
      </c>
    </row>
    <row r="18" spans="1:2" ht="12.75">
      <c r="A18" s="5">
        <v>1992</v>
      </c>
      <c r="B18" s="245">
        <v>356.3</v>
      </c>
    </row>
    <row r="19" spans="1:2" ht="12.75">
      <c r="A19" s="5">
        <v>1993</v>
      </c>
      <c r="B19" s="245">
        <v>356.3</v>
      </c>
    </row>
    <row r="20" spans="1:2" ht="12.75">
      <c r="A20" s="5">
        <v>1994</v>
      </c>
      <c r="B20" s="245">
        <v>356.3</v>
      </c>
    </row>
    <row r="21" spans="1:2" ht="12.75">
      <c r="A21" s="5">
        <v>1995</v>
      </c>
      <c r="B21" s="245">
        <v>356.3</v>
      </c>
    </row>
    <row r="22" spans="1:2" ht="12.75">
      <c r="A22" s="5">
        <v>1996</v>
      </c>
      <c r="B22" s="245">
        <v>366.3</v>
      </c>
    </row>
    <row r="23" spans="1:2" ht="12.75">
      <c r="A23" s="5">
        <v>1997</v>
      </c>
      <c r="B23" s="245">
        <v>366.3</v>
      </c>
    </row>
    <row r="24" spans="1:2" ht="12.75">
      <c r="A24" s="5">
        <v>1998</v>
      </c>
      <c r="B24" s="245">
        <v>366.3</v>
      </c>
    </row>
    <row r="25" spans="1:2" ht="12.75">
      <c r="A25" s="5">
        <v>1999</v>
      </c>
      <c r="B25" s="245">
        <v>366.3</v>
      </c>
    </row>
    <row r="26" spans="1:2" ht="12.75">
      <c r="A26" s="5">
        <v>2000</v>
      </c>
      <c r="B26" s="245">
        <v>356.3</v>
      </c>
    </row>
    <row r="27" spans="1:2" ht="12.75">
      <c r="A27" s="5">
        <v>2001</v>
      </c>
      <c r="B27" s="245">
        <v>356.3</v>
      </c>
    </row>
    <row r="28" spans="1:2" ht="12.75">
      <c r="A28" s="5">
        <v>2002</v>
      </c>
      <c r="B28" s="245">
        <v>356.3</v>
      </c>
    </row>
    <row r="29" spans="1:2" ht="12.75">
      <c r="A29" s="5">
        <v>2003</v>
      </c>
      <c r="B29" s="245">
        <v>356.3</v>
      </c>
    </row>
    <row r="30" spans="1:2" ht="12.75">
      <c r="A30" s="5">
        <v>2004</v>
      </c>
      <c r="B30" s="245">
        <v>356.3</v>
      </c>
    </row>
    <row r="31" spans="1:2" ht="12.75">
      <c r="A31" s="5">
        <v>2005</v>
      </c>
      <c r="B31" s="245">
        <v>356.3</v>
      </c>
    </row>
    <row r="32" spans="1:2" ht="12.75">
      <c r="A32" s="5">
        <v>2006</v>
      </c>
      <c r="B32" s="245">
        <v>357.3</v>
      </c>
    </row>
    <row r="33" spans="1:2" ht="12.75">
      <c r="A33" s="119">
        <v>2007</v>
      </c>
      <c r="B33" s="318">
        <v>431</v>
      </c>
    </row>
    <row r="34" spans="1:2" ht="12.75">
      <c r="A34" s="119">
        <v>2008</v>
      </c>
      <c r="B34" s="318">
        <v>430</v>
      </c>
    </row>
    <row r="35" spans="1:2" ht="12.75">
      <c r="A35" s="78">
        <v>2009</v>
      </c>
      <c r="B35" s="319">
        <v>649</v>
      </c>
    </row>
    <row r="37" spans="1:8" ht="144" customHeight="1">
      <c r="A37" s="402" t="s">
        <v>179</v>
      </c>
      <c r="B37" s="402"/>
      <c r="C37" s="402"/>
      <c r="D37" s="402"/>
      <c r="E37" s="402"/>
      <c r="F37" s="402"/>
      <c r="G37" s="402"/>
      <c r="H37" s="402"/>
    </row>
    <row r="38" spans="1:8" ht="12.75">
      <c r="A38" s="98"/>
      <c r="B38" s="99"/>
      <c r="C38" s="98"/>
      <c r="D38" s="98"/>
      <c r="E38" s="98"/>
      <c r="F38" s="98"/>
      <c r="G38" s="98"/>
      <c r="H38" s="98"/>
    </row>
    <row r="39" spans="1:8" ht="51.75" customHeight="1">
      <c r="A39" s="402" t="s">
        <v>343</v>
      </c>
      <c r="B39" s="402"/>
      <c r="C39" s="402"/>
      <c r="D39" s="402"/>
      <c r="E39" s="402"/>
      <c r="F39" s="402"/>
      <c r="G39" s="402"/>
      <c r="H39" s="402"/>
    </row>
  </sheetData>
  <mergeCells count="2">
    <mergeCell ref="A37:H37"/>
    <mergeCell ref="A39:H39"/>
  </mergeCells>
  <printOptions/>
  <pageMargins left="0.75" right="0.75" top="1" bottom="1" header="0.5" footer="0.5"/>
  <pageSetup horizontalDpi="600" verticalDpi="600" orientation="portrait" scale="94" r:id="rId1"/>
</worksheet>
</file>

<file path=xl/worksheets/sheet21.xml><?xml version="1.0" encoding="utf-8"?>
<worksheet xmlns="http://schemas.openxmlformats.org/spreadsheetml/2006/main" xmlns:r="http://schemas.openxmlformats.org/officeDocument/2006/relationships">
  <dimension ref="A1:H47"/>
  <sheetViews>
    <sheetView workbookViewId="0" topLeftCell="A1">
      <selection activeCell="A1" sqref="A1:D1"/>
    </sheetView>
  </sheetViews>
  <sheetFormatPr defaultColWidth="9.140625" defaultRowHeight="12.75"/>
  <cols>
    <col min="1" max="1" width="15.8515625" style="0" customWidth="1"/>
    <col min="2" max="3" width="23.57421875" style="2" customWidth="1"/>
    <col min="4" max="4" width="25.57421875" style="2" customWidth="1"/>
    <col min="5" max="5" width="14.7109375" style="0" customWidth="1"/>
    <col min="6" max="6" width="18.140625" style="0" customWidth="1"/>
    <col min="7" max="7" width="15.140625" style="0" customWidth="1"/>
  </cols>
  <sheetData>
    <row r="1" spans="1:4" ht="26.25" customHeight="1">
      <c r="A1" s="393" t="s">
        <v>146</v>
      </c>
      <c r="B1" s="393"/>
      <c r="C1" s="393"/>
      <c r="D1" s="393"/>
    </row>
    <row r="3" spans="1:4" ht="12.75">
      <c r="A3" s="3" t="s">
        <v>133</v>
      </c>
      <c r="B3" s="4" t="s">
        <v>148</v>
      </c>
      <c r="C3" s="4" t="s">
        <v>149</v>
      </c>
      <c r="D3" s="4" t="s">
        <v>150</v>
      </c>
    </row>
    <row r="4" spans="2:4" ht="12.75">
      <c r="B4" s="320" t="s">
        <v>151</v>
      </c>
      <c r="C4" s="2" t="s">
        <v>152</v>
      </c>
      <c r="D4" s="8" t="s">
        <v>153</v>
      </c>
    </row>
    <row r="6" spans="1:7" ht="12.75">
      <c r="A6" s="81" t="s">
        <v>154</v>
      </c>
      <c r="B6" s="62">
        <v>803.52</v>
      </c>
      <c r="C6" s="43">
        <v>862.434</v>
      </c>
      <c r="D6" s="321">
        <f aca="true" t="shared" si="0" ref="D6:D41">B6/C6</f>
        <v>0.9316886857429091</v>
      </c>
      <c r="E6" s="322"/>
      <c r="G6" s="246"/>
    </row>
    <row r="7" spans="1:7" ht="12.75">
      <c r="A7" s="81" t="s">
        <v>155</v>
      </c>
      <c r="B7" s="62">
        <v>3772.878</v>
      </c>
      <c r="C7" s="43">
        <v>7051.381</v>
      </c>
      <c r="D7" s="323">
        <f t="shared" si="0"/>
        <v>0.5350551898982625</v>
      </c>
      <c r="E7" s="322"/>
      <c r="G7" s="246"/>
    </row>
    <row r="8" spans="1:7" ht="12.75">
      <c r="A8" s="81" t="s">
        <v>156</v>
      </c>
      <c r="B8" s="62">
        <v>3340.244</v>
      </c>
      <c r="C8" s="43">
        <v>8337.3</v>
      </c>
      <c r="D8" s="323">
        <f t="shared" si="0"/>
        <v>0.40063857603780606</v>
      </c>
      <c r="E8" s="322"/>
      <c r="G8" s="246"/>
    </row>
    <row r="9" spans="1:7" ht="12.75">
      <c r="A9" s="81" t="s">
        <v>157</v>
      </c>
      <c r="B9" s="62">
        <v>3870</v>
      </c>
      <c r="C9" s="43">
        <v>11137.033</v>
      </c>
      <c r="D9" s="323">
        <f t="shared" si="0"/>
        <v>0.3474893178461445</v>
      </c>
      <c r="E9" s="322"/>
      <c r="G9" s="246"/>
    </row>
    <row r="10" spans="1:7" ht="12.75">
      <c r="A10" s="81" t="s">
        <v>158</v>
      </c>
      <c r="B10" s="62">
        <v>82.104</v>
      </c>
      <c r="C10" s="43">
        <v>255.203</v>
      </c>
      <c r="D10" s="323">
        <f t="shared" si="0"/>
        <v>0.32172035595192844</v>
      </c>
      <c r="E10" s="322"/>
      <c r="G10" s="246"/>
    </row>
    <row r="11" spans="1:7" ht="12.75">
      <c r="A11" s="81" t="s">
        <v>159</v>
      </c>
      <c r="B11" s="62">
        <v>893.065</v>
      </c>
      <c r="C11" s="43">
        <v>6135.58</v>
      </c>
      <c r="D11" s="323">
        <f t="shared" si="0"/>
        <v>0.1455551064447045</v>
      </c>
      <c r="E11" s="322"/>
      <c r="G11" s="246"/>
    </row>
    <row r="12" spans="1:7" ht="12.75">
      <c r="A12" s="81" t="s">
        <v>160</v>
      </c>
      <c r="B12" s="62">
        <v>10636.8</v>
      </c>
      <c r="C12" s="43">
        <v>73914.26</v>
      </c>
      <c r="D12" s="323">
        <f t="shared" si="0"/>
        <v>0.14390727851432186</v>
      </c>
      <c r="E12" s="322"/>
      <c r="G12" s="246"/>
    </row>
    <row r="13" spans="1:7" ht="12.75">
      <c r="A13" s="81" t="s">
        <v>96</v>
      </c>
      <c r="B13" s="62">
        <v>10318.154</v>
      </c>
      <c r="C13" s="43">
        <v>82264.266</v>
      </c>
      <c r="D13" s="323">
        <f t="shared" si="0"/>
        <v>0.1254269259510563</v>
      </c>
      <c r="E13" s="322"/>
      <c r="G13" s="246"/>
    </row>
    <row r="14" spans="1:7" ht="12.75">
      <c r="A14" s="81" t="s">
        <v>95</v>
      </c>
      <c r="B14" s="62">
        <v>150000</v>
      </c>
      <c r="C14" s="43">
        <v>1337411.176</v>
      </c>
      <c r="D14" s="323">
        <f t="shared" si="0"/>
        <v>0.11215698110780555</v>
      </c>
      <c r="E14" s="322"/>
      <c r="G14" s="246"/>
    </row>
    <row r="15" spans="1:7" ht="12.75">
      <c r="A15" s="81" t="s">
        <v>161</v>
      </c>
      <c r="B15" s="62">
        <v>1998</v>
      </c>
      <c r="C15" s="43">
        <v>21074.38</v>
      </c>
      <c r="D15" s="321">
        <f t="shared" si="0"/>
        <v>0.09480705956711419</v>
      </c>
      <c r="E15" s="322"/>
      <c r="G15" s="246"/>
    </row>
    <row r="16" spans="1:7" ht="12.75">
      <c r="A16" s="81" t="s">
        <v>162</v>
      </c>
      <c r="B16" s="62">
        <v>33.946</v>
      </c>
      <c r="C16" s="43">
        <v>407.459</v>
      </c>
      <c r="D16" s="323">
        <f t="shared" si="0"/>
        <v>0.08331144974095553</v>
      </c>
      <c r="E16" s="322"/>
      <c r="G16" s="246"/>
    </row>
    <row r="17" spans="1:7" ht="12.75">
      <c r="A17" s="81" t="s">
        <v>103</v>
      </c>
      <c r="B17" s="62">
        <v>413.05</v>
      </c>
      <c r="C17" s="43">
        <v>5458.205</v>
      </c>
      <c r="D17" s="323">
        <f t="shared" si="0"/>
        <v>0.07567506167320576</v>
      </c>
      <c r="E17" s="322"/>
      <c r="G17" s="246"/>
    </row>
    <row r="18" spans="1:7" ht="12.75">
      <c r="A18" s="81" t="s">
        <v>120</v>
      </c>
      <c r="B18" s="62">
        <v>1695.827</v>
      </c>
      <c r="C18" s="43">
        <v>23000</v>
      </c>
      <c r="D18" s="321">
        <f t="shared" si="0"/>
        <v>0.07373160869565218</v>
      </c>
      <c r="E18" s="322"/>
      <c r="G18" s="246"/>
    </row>
    <row r="19" spans="1:7" ht="12.75">
      <c r="A19" s="81" t="s">
        <v>163</v>
      </c>
      <c r="B19" s="62">
        <v>539.91</v>
      </c>
      <c r="C19" s="43">
        <v>7541.301</v>
      </c>
      <c r="D19" s="323">
        <f t="shared" si="0"/>
        <v>0.07159374755098621</v>
      </c>
      <c r="E19" s="322"/>
      <c r="G19" s="246"/>
    </row>
    <row r="20" spans="1:7" ht="12.75">
      <c r="A20" s="81" t="s">
        <v>164</v>
      </c>
      <c r="B20" s="62">
        <v>122.698</v>
      </c>
      <c r="C20" s="43">
        <v>2015.124</v>
      </c>
      <c r="D20" s="321">
        <f t="shared" si="0"/>
        <v>0.06088856070395668</v>
      </c>
      <c r="E20" s="322"/>
      <c r="G20" s="246"/>
    </row>
    <row r="21" spans="1:7" ht="12.75">
      <c r="A21" s="81" t="s">
        <v>119</v>
      </c>
      <c r="B21" s="62">
        <v>5873.644</v>
      </c>
      <c r="C21" s="43">
        <v>127293.092</v>
      </c>
      <c r="D21" s="323">
        <f t="shared" si="0"/>
        <v>0.04614267677620715</v>
      </c>
      <c r="E21" s="322"/>
      <c r="G21" s="246"/>
    </row>
    <row r="22" spans="1:7" ht="12.75">
      <c r="A22" s="81" t="s">
        <v>165</v>
      </c>
      <c r="B22" s="62">
        <v>21.6</v>
      </c>
      <c r="C22" s="43">
        <v>480.602</v>
      </c>
      <c r="D22" s="323">
        <f t="shared" si="0"/>
        <v>0.04494363319336999</v>
      </c>
      <c r="E22" s="322"/>
      <c r="G22" s="246"/>
    </row>
    <row r="23" spans="1:7" ht="12.75">
      <c r="A23" s="81" t="s">
        <v>97</v>
      </c>
      <c r="B23" s="62">
        <v>1555.2</v>
      </c>
      <c r="C23" s="43">
        <v>44486.403</v>
      </c>
      <c r="D23" s="323">
        <f t="shared" si="0"/>
        <v>0.03495899634771551</v>
      </c>
      <c r="E23" s="322"/>
      <c r="G23" s="246"/>
    </row>
    <row r="24" spans="1:7" ht="12.75">
      <c r="A24" s="81" t="s">
        <v>102</v>
      </c>
      <c r="B24" s="62">
        <v>352.831</v>
      </c>
      <c r="C24" s="43">
        <v>10677.039</v>
      </c>
      <c r="D24" s="323">
        <f t="shared" si="0"/>
        <v>0.03304577233444591</v>
      </c>
      <c r="E24" s="322"/>
      <c r="G24" s="246"/>
    </row>
    <row r="25" spans="1:7" ht="12.75">
      <c r="A25" s="81" t="s">
        <v>166</v>
      </c>
      <c r="B25" s="62">
        <v>128.006</v>
      </c>
      <c r="C25" s="43">
        <v>4230.004</v>
      </c>
      <c r="D25" s="323">
        <f t="shared" si="0"/>
        <v>0.030261437105024016</v>
      </c>
      <c r="E25" s="322"/>
      <c r="G25" s="246"/>
    </row>
    <row r="26" spans="1:7" ht="12.75">
      <c r="A26" s="81" t="s">
        <v>167</v>
      </c>
      <c r="B26" s="62">
        <v>276</v>
      </c>
      <c r="C26" s="43">
        <v>9204.6</v>
      </c>
      <c r="D26" s="321">
        <f t="shared" si="0"/>
        <v>0.029985007496251874</v>
      </c>
      <c r="E26" s="322"/>
      <c r="G26" s="246"/>
    </row>
    <row r="27" spans="1:7" ht="12.75">
      <c r="A27" s="81" t="s">
        <v>138</v>
      </c>
      <c r="B27" s="62">
        <v>1765.92</v>
      </c>
      <c r="C27" s="43">
        <v>62036.001</v>
      </c>
      <c r="D27" s="321">
        <f t="shared" si="0"/>
        <v>0.02846605151096055</v>
      </c>
      <c r="E27" s="322"/>
      <c r="G27" s="246"/>
    </row>
    <row r="28" spans="1:7" ht="12.75">
      <c r="A28" s="81" t="s">
        <v>168</v>
      </c>
      <c r="B28" s="62">
        <v>286.08</v>
      </c>
      <c r="C28" s="43">
        <v>10169.247</v>
      </c>
      <c r="D28" s="323">
        <f t="shared" si="0"/>
        <v>0.02813187643096878</v>
      </c>
      <c r="E28" s="322"/>
      <c r="G28" s="246"/>
    </row>
    <row r="29" spans="1:7" ht="12.75">
      <c r="A29" s="81" t="s">
        <v>99</v>
      </c>
      <c r="B29" s="62">
        <v>1449.6</v>
      </c>
      <c r="C29" s="43">
        <v>59603.706</v>
      </c>
      <c r="D29" s="321">
        <f t="shared" si="0"/>
        <v>0.024320635364519113</v>
      </c>
      <c r="E29" s="322"/>
      <c r="G29" s="246"/>
    </row>
    <row r="30" spans="1:7" ht="12.75">
      <c r="A30" s="81" t="s">
        <v>136</v>
      </c>
      <c r="B30" s="62">
        <v>227.633</v>
      </c>
      <c r="C30" s="43">
        <v>10590.379</v>
      </c>
      <c r="D30" s="321">
        <f t="shared" si="0"/>
        <v>0.02149432045821967</v>
      </c>
      <c r="E30" s="322"/>
      <c r="G30" s="246"/>
    </row>
    <row r="31" spans="1:7" ht="12.75">
      <c r="A31" s="81" t="s">
        <v>169</v>
      </c>
      <c r="B31" s="62">
        <v>342.926</v>
      </c>
      <c r="C31" s="43">
        <v>16527.627</v>
      </c>
      <c r="D31" s="321">
        <f t="shared" si="0"/>
        <v>0.020748653149057633</v>
      </c>
      <c r="E31" s="322"/>
      <c r="G31" s="246"/>
    </row>
    <row r="32" spans="1:7" ht="12.75">
      <c r="A32" s="81" t="s">
        <v>170</v>
      </c>
      <c r="B32" s="62">
        <v>107.246</v>
      </c>
      <c r="C32" s="43">
        <v>5399.805</v>
      </c>
      <c r="D32" s="323">
        <f t="shared" si="0"/>
        <v>0.019861087576310624</v>
      </c>
      <c r="E32" s="322"/>
      <c r="G32" s="246"/>
    </row>
    <row r="33" spans="1:7" ht="12.75">
      <c r="A33" s="81" t="s">
        <v>171</v>
      </c>
      <c r="B33" s="62">
        <v>57.619</v>
      </c>
      <c r="C33" s="43">
        <v>3143.291</v>
      </c>
      <c r="D33" s="321">
        <f t="shared" si="0"/>
        <v>0.01833078769989797</v>
      </c>
      <c r="E33" s="322"/>
      <c r="G33" s="246"/>
    </row>
    <row r="34" spans="1:7" ht="12.75">
      <c r="A34" s="81" t="s">
        <v>172</v>
      </c>
      <c r="B34" s="62">
        <v>3490.377</v>
      </c>
      <c r="C34" s="43">
        <v>191971.506</v>
      </c>
      <c r="D34" s="323">
        <f t="shared" si="0"/>
        <v>0.018181745159617596</v>
      </c>
      <c r="E34" s="322"/>
      <c r="G34" s="246"/>
    </row>
    <row r="35" spans="1:7" ht="12.75">
      <c r="A35" s="81" t="s">
        <v>173</v>
      </c>
      <c r="B35" s="62">
        <v>76.01</v>
      </c>
      <c r="C35" s="43">
        <v>4436.969</v>
      </c>
      <c r="D35" s="323">
        <f t="shared" si="0"/>
        <v>0.01713106402140741</v>
      </c>
      <c r="E35" s="322"/>
      <c r="G35" s="246"/>
    </row>
    <row r="36" spans="1:7" ht="12.75">
      <c r="A36" s="81" t="s">
        <v>135</v>
      </c>
      <c r="B36" s="62">
        <v>141.677</v>
      </c>
      <c r="C36" s="43">
        <v>10319.315</v>
      </c>
      <c r="D36" s="323">
        <f t="shared" si="0"/>
        <v>0.013729302768643072</v>
      </c>
      <c r="E36" s="322"/>
      <c r="G36" s="246"/>
    </row>
    <row r="37" spans="1:7" ht="12.75">
      <c r="A37" s="81" t="s">
        <v>174</v>
      </c>
      <c r="B37" s="62">
        <v>22.742</v>
      </c>
      <c r="C37" s="43">
        <v>2041.342</v>
      </c>
      <c r="D37" s="323">
        <f t="shared" si="0"/>
        <v>0.011140710375821396</v>
      </c>
      <c r="E37" s="322"/>
      <c r="G37" s="246"/>
    </row>
    <row r="38" spans="1:7" ht="12.75">
      <c r="A38" s="81" t="s">
        <v>175</v>
      </c>
      <c r="B38" s="62">
        <v>349.66</v>
      </c>
      <c r="C38" s="43">
        <v>38104.025</v>
      </c>
      <c r="D38" s="323">
        <f t="shared" si="0"/>
        <v>0.009176458392518901</v>
      </c>
      <c r="E38" s="322"/>
      <c r="G38" s="246"/>
    </row>
    <row r="39" spans="1:7" ht="12.75">
      <c r="A39" s="81" t="s">
        <v>121</v>
      </c>
      <c r="B39" s="62">
        <v>2724.91</v>
      </c>
      <c r="C39" s="43">
        <v>311665.999</v>
      </c>
      <c r="D39" s="323">
        <f t="shared" si="0"/>
        <v>0.008743045467722001</v>
      </c>
      <c r="E39" s="322"/>
      <c r="G39" s="246"/>
    </row>
    <row r="40" spans="1:7" ht="12.75">
      <c r="A40" s="81" t="s">
        <v>176</v>
      </c>
      <c r="B40" s="62">
        <v>370.483</v>
      </c>
      <c r="C40" s="43">
        <v>61230.913</v>
      </c>
      <c r="D40" s="323">
        <f t="shared" si="0"/>
        <v>0.006050587552075207</v>
      </c>
      <c r="E40" s="322"/>
      <c r="G40" s="246"/>
    </row>
    <row r="41" spans="1:7" ht="12.75">
      <c r="A41" s="81" t="s">
        <v>177</v>
      </c>
      <c r="B41" s="62">
        <v>275.682</v>
      </c>
      <c r="C41" s="43">
        <v>49667.628</v>
      </c>
      <c r="D41" s="323">
        <f t="shared" si="0"/>
        <v>0.005550536860749622</v>
      </c>
      <c r="E41" s="322"/>
      <c r="G41" s="246"/>
    </row>
    <row r="42" ht="12.75">
      <c r="B42" s="43"/>
    </row>
    <row r="43" spans="1:7" ht="12.75">
      <c r="A43" s="160" t="s">
        <v>104</v>
      </c>
      <c r="B43" s="161">
        <f>149000/0.7</f>
        <v>212857.14285714287</v>
      </c>
      <c r="C43" s="324">
        <v>6750061.71</v>
      </c>
      <c r="D43" s="325">
        <f>B43/C43</f>
        <v>0.03153410324261211</v>
      </c>
      <c r="G43" s="43"/>
    </row>
    <row r="45" spans="1:7" ht="103.5" customHeight="1">
      <c r="A45" s="402" t="s">
        <v>180</v>
      </c>
      <c r="B45" s="402"/>
      <c r="C45" s="402"/>
      <c r="D45" s="402"/>
      <c r="E45" s="12"/>
      <c r="F45" s="12"/>
      <c r="G45" s="12"/>
    </row>
    <row r="46" spans="1:4" ht="12.75">
      <c r="A46" s="98"/>
      <c r="B46" s="99"/>
      <c r="C46" s="99"/>
      <c r="D46" s="99"/>
    </row>
    <row r="47" spans="1:8" ht="39.75" customHeight="1">
      <c r="A47" s="402" t="s">
        <v>343</v>
      </c>
      <c r="B47" s="402"/>
      <c r="C47" s="402"/>
      <c r="D47" s="402"/>
      <c r="E47" s="12"/>
      <c r="H47" s="12"/>
    </row>
  </sheetData>
  <mergeCells count="3">
    <mergeCell ref="A1:D1"/>
    <mergeCell ref="A45:D45"/>
    <mergeCell ref="A47:D47"/>
  </mergeCells>
  <printOptions/>
  <pageMargins left="0.75" right="0.75" top="1" bottom="1" header="0.5" footer="0.5"/>
  <pageSetup horizontalDpi="600" verticalDpi="600" orientation="portrait" scale="91" r:id="rId1"/>
</worksheet>
</file>

<file path=xl/worksheets/sheet22.xml><?xml version="1.0" encoding="utf-8"?>
<worksheet xmlns="http://schemas.openxmlformats.org/spreadsheetml/2006/main" xmlns:r="http://schemas.openxmlformats.org/officeDocument/2006/relationships">
  <dimension ref="A1:J60"/>
  <sheetViews>
    <sheetView workbookViewId="0" topLeftCell="A1">
      <selection activeCell="A1" sqref="A1:G1"/>
    </sheetView>
  </sheetViews>
  <sheetFormatPr defaultColWidth="9.140625" defaultRowHeight="12.75"/>
  <cols>
    <col min="1" max="1" width="14.00390625" style="0" customWidth="1"/>
    <col min="2" max="2" width="17.7109375" style="0" customWidth="1"/>
    <col min="7" max="7" width="11.57421875" style="0" customWidth="1"/>
  </cols>
  <sheetData>
    <row r="1" spans="1:7" ht="25.5" customHeight="1">
      <c r="A1" s="393" t="s">
        <v>147</v>
      </c>
      <c r="B1" s="393"/>
      <c r="C1" s="393"/>
      <c r="D1" s="393"/>
      <c r="E1" s="393"/>
      <c r="F1" s="393"/>
      <c r="G1" s="393"/>
    </row>
    <row r="3" spans="1:2" ht="31.5" customHeight="1">
      <c r="A3" s="3" t="s">
        <v>133</v>
      </c>
      <c r="B3" s="79" t="s">
        <v>90</v>
      </c>
    </row>
    <row r="4" ht="12.75">
      <c r="B4" s="2" t="s">
        <v>178</v>
      </c>
    </row>
    <row r="6" spans="1:2" ht="12.75">
      <c r="A6" t="s">
        <v>95</v>
      </c>
      <c r="B6" s="43">
        <v>105000</v>
      </c>
    </row>
    <row r="7" spans="1:2" ht="12.75">
      <c r="A7" t="s">
        <v>160</v>
      </c>
      <c r="B7" s="43">
        <v>7445.8</v>
      </c>
    </row>
    <row r="8" spans="1:2" ht="12.75">
      <c r="A8" t="s">
        <v>96</v>
      </c>
      <c r="B8" s="43">
        <v>7222.7</v>
      </c>
    </row>
    <row r="9" spans="1:2" ht="12.75">
      <c r="A9" t="s">
        <v>119</v>
      </c>
      <c r="B9" s="43">
        <v>4111.6</v>
      </c>
    </row>
    <row r="10" spans="1:2" ht="12.75">
      <c r="A10" t="s">
        <v>157</v>
      </c>
      <c r="B10" s="43">
        <v>2709</v>
      </c>
    </row>
    <row r="11" spans="1:2" ht="12.75">
      <c r="A11" t="s">
        <v>155</v>
      </c>
      <c r="B11" s="43">
        <v>2641</v>
      </c>
    </row>
    <row r="12" spans="1:2" ht="12.75">
      <c r="A12" t="s">
        <v>172</v>
      </c>
      <c r="B12" s="43">
        <v>2443.3</v>
      </c>
    </row>
    <row r="13" spans="1:2" ht="12.75">
      <c r="A13" t="s">
        <v>156</v>
      </c>
      <c r="B13" s="43">
        <v>2338.2</v>
      </c>
    </row>
    <row r="14" spans="1:2" ht="12.75">
      <c r="A14" t="s">
        <v>121</v>
      </c>
      <c r="B14" s="43">
        <v>1907.4</v>
      </c>
    </row>
    <row r="15" spans="1:2" ht="12.75">
      <c r="A15" t="s">
        <v>98</v>
      </c>
      <c r="B15" s="43">
        <v>1771.8</v>
      </c>
    </row>
    <row r="17" spans="1:2" ht="12.75">
      <c r="A17" s="160" t="s">
        <v>139</v>
      </c>
      <c r="B17" s="161">
        <v>149000</v>
      </c>
    </row>
    <row r="19" spans="1:7" ht="54.75" customHeight="1">
      <c r="A19" s="409" t="s">
        <v>181</v>
      </c>
      <c r="B19" s="409"/>
      <c r="C19" s="409"/>
      <c r="D19" s="409"/>
      <c r="E19" s="409"/>
      <c r="F19" s="409"/>
      <c r="G19" s="409"/>
    </row>
    <row r="20" spans="1:7" ht="12.75">
      <c r="A20" s="98"/>
      <c r="B20" s="98"/>
      <c r="C20" s="98"/>
      <c r="D20" s="98"/>
      <c r="E20" s="98"/>
      <c r="F20" s="98"/>
      <c r="G20" s="98"/>
    </row>
    <row r="21" spans="1:7" ht="78" customHeight="1">
      <c r="A21" s="409" t="s">
        <v>182</v>
      </c>
      <c r="B21" s="409"/>
      <c r="C21" s="409"/>
      <c r="D21" s="409"/>
      <c r="E21" s="409"/>
      <c r="F21" s="409"/>
      <c r="G21" s="409"/>
    </row>
    <row r="22" spans="1:7" ht="12.75">
      <c r="A22" s="98"/>
      <c r="B22" s="98"/>
      <c r="C22" s="98"/>
      <c r="D22" s="98"/>
      <c r="E22" s="98"/>
      <c r="F22" s="98"/>
      <c r="G22" s="98"/>
    </row>
    <row r="23" spans="1:8" ht="52.5" customHeight="1">
      <c r="A23" s="402" t="s">
        <v>343</v>
      </c>
      <c r="B23" s="402"/>
      <c r="C23" s="402"/>
      <c r="D23" s="402"/>
      <c r="E23" s="402"/>
      <c r="F23" s="402"/>
      <c r="G23" s="402"/>
      <c r="H23" s="12"/>
    </row>
    <row r="60" ht="12.75">
      <c r="J60" s="1"/>
    </row>
  </sheetData>
  <mergeCells count="4">
    <mergeCell ref="A1:G1"/>
    <mergeCell ref="A21:G21"/>
    <mergeCell ref="A23:G23"/>
    <mergeCell ref="A19:G19"/>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4.7109375" style="0" customWidth="1"/>
    <col min="2" max="2" width="2.140625" style="0" customWidth="1"/>
    <col min="3" max="3" width="15.8515625" style="0" customWidth="1"/>
  </cols>
  <sheetData>
    <row r="1" spans="1:2" ht="12.75">
      <c r="A1" s="1" t="s">
        <v>183</v>
      </c>
      <c r="B1" s="1"/>
    </row>
    <row r="3" spans="1:4" ht="28.5" customHeight="1">
      <c r="A3" s="3" t="s">
        <v>89</v>
      </c>
      <c r="B3" s="3"/>
      <c r="C3" s="79" t="s">
        <v>90</v>
      </c>
      <c r="D3" s="23"/>
    </row>
    <row r="4" ht="12.75">
      <c r="C4" s="320" t="s">
        <v>92</v>
      </c>
    </row>
    <row r="5" ht="12.75">
      <c r="C5" s="320"/>
    </row>
    <row r="6" spans="1:3" ht="12.75">
      <c r="A6" s="5">
        <v>1950</v>
      </c>
      <c r="B6" s="5"/>
      <c r="C6" s="43">
        <v>200</v>
      </c>
    </row>
    <row r="7" spans="1:4" ht="12.75">
      <c r="A7" s="5">
        <v>1955</v>
      </c>
      <c r="B7" s="5"/>
      <c r="C7" s="43">
        <v>262</v>
      </c>
      <c r="D7" s="246"/>
    </row>
    <row r="8" spans="1:4" ht="12.75">
      <c r="A8" s="5">
        <v>1960</v>
      </c>
      <c r="B8" s="5"/>
      <c r="C8" s="43">
        <v>374</v>
      </c>
      <c r="D8" s="246"/>
    </row>
    <row r="9" spans="1:4" ht="12.75">
      <c r="A9" s="5">
        <v>1965</v>
      </c>
      <c r="B9" s="5"/>
      <c r="C9" s="43">
        <v>556</v>
      </c>
      <c r="D9" s="246"/>
    </row>
    <row r="10" spans="1:4" ht="12.75">
      <c r="A10" s="5">
        <v>1970</v>
      </c>
      <c r="B10" s="5"/>
      <c r="C10" s="43">
        <v>711</v>
      </c>
      <c r="D10" s="246"/>
    </row>
    <row r="11" spans="1:4" ht="12.75">
      <c r="A11" s="5">
        <v>1975</v>
      </c>
      <c r="B11" s="5"/>
      <c r="C11" s="43">
        <v>1300</v>
      </c>
      <c r="D11" s="246"/>
    </row>
    <row r="12" spans="1:4" ht="12.75">
      <c r="A12" s="5">
        <v>1980</v>
      </c>
      <c r="B12" s="5"/>
      <c r="C12" s="43">
        <v>3887</v>
      </c>
      <c r="D12" s="246"/>
    </row>
    <row r="13" spans="1:4" ht="12.75">
      <c r="A13" s="5">
        <v>1985</v>
      </c>
      <c r="B13" s="5"/>
      <c r="C13" s="43">
        <v>4764</v>
      </c>
      <c r="D13" s="246"/>
    </row>
    <row r="14" spans="1:5" ht="12.75">
      <c r="A14" s="5">
        <v>1990</v>
      </c>
      <c r="B14" s="5"/>
      <c r="C14" s="43">
        <v>5831.72</v>
      </c>
      <c r="D14" s="246"/>
      <c r="E14" s="192"/>
    </row>
    <row r="15" spans="1:5" ht="12.75">
      <c r="A15" s="5">
        <v>1995</v>
      </c>
      <c r="B15" s="5"/>
      <c r="C15" s="43">
        <v>6866.78</v>
      </c>
      <c r="D15" s="246"/>
      <c r="E15" s="192"/>
    </row>
    <row r="16" spans="1:5" ht="12.75">
      <c r="A16" s="5">
        <v>2000</v>
      </c>
      <c r="B16" s="5"/>
      <c r="C16" s="43">
        <v>7974.06</v>
      </c>
      <c r="D16" s="246"/>
      <c r="E16" s="192"/>
    </row>
    <row r="17" spans="1:5" ht="12.75">
      <c r="A17" s="5">
        <v>2005</v>
      </c>
      <c r="B17" s="5"/>
      <c r="C17" s="43">
        <v>9064.1</v>
      </c>
      <c r="D17" s="246"/>
      <c r="E17" s="192"/>
    </row>
    <row r="18" spans="1:4" ht="12.75">
      <c r="A18" s="326">
        <v>2010</v>
      </c>
      <c r="B18" s="327" t="s">
        <v>186</v>
      </c>
      <c r="C18" s="72">
        <v>10715</v>
      </c>
      <c r="D18" s="246"/>
    </row>
    <row r="20" ht="12.75">
      <c r="A20" s="81" t="s">
        <v>187</v>
      </c>
    </row>
    <row r="22" spans="1:8" ht="107.25" customHeight="1">
      <c r="A22" s="402" t="s">
        <v>203</v>
      </c>
      <c r="B22" s="402"/>
      <c r="C22" s="402"/>
      <c r="D22" s="402"/>
      <c r="E22" s="402"/>
      <c r="F22" s="402"/>
      <c r="G22" s="402"/>
      <c r="H22" s="402"/>
    </row>
    <row r="23" spans="1:8" ht="12.75">
      <c r="A23" s="98"/>
      <c r="B23" s="98"/>
      <c r="C23" s="98"/>
      <c r="D23" s="98"/>
      <c r="E23" s="98"/>
      <c r="F23" s="98"/>
      <c r="G23" s="98"/>
      <c r="H23" s="98"/>
    </row>
    <row r="24" spans="1:8" ht="52.5" customHeight="1">
      <c r="A24" s="402" t="s">
        <v>343</v>
      </c>
      <c r="B24" s="402"/>
      <c r="C24" s="402"/>
      <c r="D24" s="402"/>
      <c r="E24" s="402"/>
      <c r="F24" s="402"/>
      <c r="G24" s="402"/>
      <c r="H24" s="402"/>
    </row>
  </sheetData>
  <mergeCells count="2">
    <mergeCell ref="A24:H24"/>
    <mergeCell ref="A22:H22"/>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9.140625" defaultRowHeight="12.75"/>
  <cols>
    <col min="1" max="1" width="17.7109375" style="0" customWidth="1"/>
  </cols>
  <sheetData>
    <row r="1" ht="12.75">
      <c r="A1" s="1" t="s">
        <v>185</v>
      </c>
    </row>
    <row r="3" spans="1:6" ht="23.25" customHeight="1">
      <c r="A3" s="78" t="s">
        <v>133</v>
      </c>
      <c r="B3" s="4">
        <v>1990</v>
      </c>
      <c r="C3" s="4">
        <v>1995</v>
      </c>
      <c r="D3" s="4">
        <v>2000</v>
      </c>
      <c r="E3" s="4">
        <v>2005</v>
      </c>
      <c r="F3" s="4">
        <v>2010</v>
      </c>
    </row>
    <row r="4" spans="2:6" ht="12.75">
      <c r="B4" s="399" t="s">
        <v>92</v>
      </c>
      <c r="C4" s="399"/>
      <c r="D4" s="399"/>
      <c r="E4" s="399"/>
      <c r="F4" s="399"/>
    </row>
    <row r="6" spans="1:6" ht="12.75">
      <c r="A6" t="s">
        <v>188</v>
      </c>
      <c r="B6" s="328">
        <v>0.67</v>
      </c>
      <c r="C6" s="328">
        <v>0.67</v>
      </c>
      <c r="D6" s="328">
        <v>0</v>
      </c>
      <c r="E6" s="328">
        <v>0</v>
      </c>
      <c r="F6" s="328">
        <v>0</v>
      </c>
    </row>
    <row r="7" spans="1:6" ht="12.75">
      <c r="A7" t="s">
        <v>161</v>
      </c>
      <c r="B7" s="328">
        <v>0</v>
      </c>
      <c r="C7" s="328">
        <v>0.17</v>
      </c>
      <c r="D7" s="328">
        <v>0.17</v>
      </c>
      <c r="E7" s="328">
        <v>0.2</v>
      </c>
      <c r="F7" s="328">
        <v>1.1</v>
      </c>
    </row>
    <row r="8" spans="1:6" ht="12.75">
      <c r="A8" t="s">
        <v>156</v>
      </c>
      <c r="B8" s="328">
        <v>0</v>
      </c>
      <c r="C8" s="328">
        <v>0</v>
      </c>
      <c r="D8" s="328">
        <v>0</v>
      </c>
      <c r="E8" s="328">
        <v>1</v>
      </c>
      <c r="F8" s="328">
        <v>1.4</v>
      </c>
    </row>
    <row r="9" spans="1:6" ht="12.75">
      <c r="A9" t="s">
        <v>95</v>
      </c>
      <c r="B9" s="328">
        <v>19.2</v>
      </c>
      <c r="C9" s="328">
        <v>28.78</v>
      </c>
      <c r="D9" s="328">
        <v>29.17</v>
      </c>
      <c r="E9" s="328">
        <v>28</v>
      </c>
      <c r="F9" s="328">
        <v>24</v>
      </c>
    </row>
    <row r="10" spans="1:6" ht="12.75">
      <c r="A10" t="s">
        <v>189</v>
      </c>
      <c r="B10" s="328">
        <v>0</v>
      </c>
      <c r="C10" s="328">
        <v>55</v>
      </c>
      <c r="D10" s="328">
        <v>142.5</v>
      </c>
      <c r="E10" s="328">
        <v>163</v>
      </c>
      <c r="F10" s="328">
        <v>166</v>
      </c>
    </row>
    <row r="11" spans="1:6" ht="12.75">
      <c r="A11" t="s">
        <v>190</v>
      </c>
      <c r="B11" s="328">
        <v>95</v>
      </c>
      <c r="C11" s="328">
        <v>105</v>
      </c>
      <c r="D11" s="328">
        <v>161</v>
      </c>
      <c r="E11" s="328">
        <v>151</v>
      </c>
      <c r="F11" s="328">
        <v>204</v>
      </c>
    </row>
    <row r="12" spans="1:6" ht="12.75">
      <c r="A12" t="s">
        <v>191</v>
      </c>
      <c r="B12" s="328">
        <v>0</v>
      </c>
      <c r="C12" s="328">
        <v>0</v>
      </c>
      <c r="D12" s="328">
        <v>8.52</v>
      </c>
      <c r="E12" s="328">
        <v>7</v>
      </c>
      <c r="F12" s="328">
        <v>7.3</v>
      </c>
    </row>
    <row r="13" spans="1:8" ht="12.75">
      <c r="A13" s="91" t="s">
        <v>138</v>
      </c>
      <c r="B13" s="328">
        <v>4.2</v>
      </c>
      <c r="C13" s="328">
        <v>4.2</v>
      </c>
      <c r="D13" s="328">
        <v>4.2</v>
      </c>
      <c r="E13" s="328">
        <v>15</v>
      </c>
      <c r="F13" s="329">
        <v>16.5</v>
      </c>
      <c r="H13" s="91"/>
    </row>
    <row r="14" spans="1:6" ht="12.75">
      <c r="A14" t="s">
        <v>96</v>
      </c>
      <c r="B14" s="328">
        <v>0</v>
      </c>
      <c r="C14" s="328">
        <v>0</v>
      </c>
      <c r="D14" s="328">
        <v>0</v>
      </c>
      <c r="E14" s="328">
        <v>0.2</v>
      </c>
      <c r="F14" s="328">
        <v>6.6</v>
      </c>
    </row>
    <row r="15" spans="1:6" ht="12.75">
      <c r="A15" t="s">
        <v>192</v>
      </c>
      <c r="B15" s="328">
        <v>0</v>
      </c>
      <c r="C15" s="328">
        <v>33.4</v>
      </c>
      <c r="D15" s="328">
        <v>33.4</v>
      </c>
      <c r="E15" s="328">
        <v>33</v>
      </c>
      <c r="F15" s="328">
        <v>52</v>
      </c>
    </row>
    <row r="16" spans="1:6" ht="12.75">
      <c r="A16" t="s">
        <v>193</v>
      </c>
      <c r="B16" s="328">
        <v>44.6</v>
      </c>
      <c r="C16" s="328">
        <v>50</v>
      </c>
      <c r="D16" s="328">
        <v>170</v>
      </c>
      <c r="E16" s="328">
        <v>322</v>
      </c>
      <c r="F16" s="328">
        <v>575</v>
      </c>
    </row>
    <row r="17" spans="1:6" ht="12.75">
      <c r="A17" t="s">
        <v>194</v>
      </c>
      <c r="B17" s="328">
        <v>144.75</v>
      </c>
      <c r="C17" s="328">
        <v>309.75</v>
      </c>
      <c r="D17" s="328">
        <v>589.5</v>
      </c>
      <c r="E17" s="328">
        <v>797</v>
      </c>
      <c r="F17" s="328">
        <v>1179</v>
      </c>
    </row>
    <row r="18" spans="1:6" ht="12.75">
      <c r="A18" t="s">
        <v>99</v>
      </c>
      <c r="B18" s="328">
        <v>545</v>
      </c>
      <c r="C18" s="328">
        <v>631.7</v>
      </c>
      <c r="D18" s="328">
        <v>785</v>
      </c>
      <c r="E18" s="328">
        <v>790</v>
      </c>
      <c r="F18" s="328">
        <v>843</v>
      </c>
    </row>
    <row r="19" spans="1:6" ht="12.75">
      <c r="A19" t="s">
        <v>119</v>
      </c>
      <c r="B19" s="328">
        <v>214.6</v>
      </c>
      <c r="C19" s="328">
        <v>413.71</v>
      </c>
      <c r="D19" s="328">
        <v>546.9</v>
      </c>
      <c r="E19" s="328">
        <v>535</v>
      </c>
      <c r="F19" s="328">
        <v>535.2</v>
      </c>
    </row>
    <row r="20" spans="1:6" ht="12.75">
      <c r="A20" t="s">
        <v>195</v>
      </c>
      <c r="B20" s="328">
        <v>45</v>
      </c>
      <c r="C20" s="328">
        <v>45</v>
      </c>
      <c r="D20" s="328">
        <v>45</v>
      </c>
      <c r="E20" s="328">
        <v>127</v>
      </c>
      <c r="F20" s="328">
        <v>167</v>
      </c>
    </row>
    <row r="21" spans="1:6" ht="12.75">
      <c r="A21" t="s">
        <v>196</v>
      </c>
      <c r="B21" s="328">
        <v>700</v>
      </c>
      <c r="C21" s="328">
        <v>753</v>
      </c>
      <c r="D21" s="328">
        <v>755</v>
      </c>
      <c r="E21" s="328">
        <v>953</v>
      </c>
      <c r="F21" s="328">
        <v>958</v>
      </c>
    </row>
    <row r="22" spans="1:6" ht="12.75">
      <c r="A22" t="s">
        <v>166</v>
      </c>
      <c r="B22" s="328">
        <v>283.2</v>
      </c>
      <c r="C22" s="328">
        <v>286</v>
      </c>
      <c r="D22" s="328">
        <v>437</v>
      </c>
      <c r="E22" s="328">
        <v>435</v>
      </c>
      <c r="F22" s="328">
        <v>628</v>
      </c>
    </row>
    <row r="23" spans="1:6" ht="12.75">
      <c r="A23" t="s">
        <v>197</v>
      </c>
      <c r="B23" s="328">
        <v>35</v>
      </c>
      <c r="C23" s="328">
        <v>70</v>
      </c>
      <c r="D23" s="328">
        <v>70</v>
      </c>
      <c r="E23" s="328">
        <v>77</v>
      </c>
      <c r="F23" s="328">
        <v>88</v>
      </c>
    </row>
    <row r="24" spans="1:6" ht="12.75">
      <c r="A24" t="s">
        <v>198</v>
      </c>
      <c r="B24" s="328">
        <v>0</v>
      </c>
      <c r="C24" s="328">
        <v>0</v>
      </c>
      <c r="D24" s="328">
        <v>0</v>
      </c>
      <c r="E24" s="328">
        <v>39</v>
      </c>
      <c r="F24" s="328">
        <v>56</v>
      </c>
    </row>
    <row r="25" spans="1:6" ht="12.75">
      <c r="A25" t="s">
        <v>199</v>
      </c>
      <c r="B25" s="328">
        <v>891</v>
      </c>
      <c r="C25" s="328">
        <v>1227</v>
      </c>
      <c r="D25" s="328">
        <v>1909</v>
      </c>
      <c r="E25" s="328">
        <v>1931</v>
      </c>
      <c r="F25" s="328">
        <v>1904</v>
      </c>
    </row>
    <row r="26" spans="1:6" ht="12.75">
      <c r="A26" t="s">
        <v>102</v>
      </c>
      <c r="B26" s="328">
        <v>3</v>
      </c>
      <c r="C26" s="328">
        <v>5</v>
      </c>
      <c r="D26" s="328">
        <v>16</v>
      </c>
      <c r="E26" s="328">
        <v>16</v>
      </c>
      <c r="F26" s="328">
        <v>29</v>
      </c>
    </row>
    <row r="27" spans="1:6" ht="12.75">
      <c r="A27" t="s">
        <v>200</v>
      </c>
      <c r="B27" s="328">
        <v>11</v>
      </c>
      <c r="C27" s="328">
        <v>11</v>
      </c>
      <c r="D27" s="328">
        <v>23</v>
      </c>
      <c r="E27" s="328">
        <v>79</v>
      </c>
      <c r="F27" s="328">
        <v>82</v>
      </c>
    </row>
    <row r="28" spans="1:6" ht="12.75">
      <c r="A28" t="s">
        <v>120</v>
      </c>
      <c r="B28" s="330" t="s">
        <v>106</v>
      </c>
      <c r="C28" s="330" t="s">
        <v>106</v>
      </c>
      <c r="D28" s="330" t="s">
        <v>106</v>
      </c>
      <c r="E28" s="330" t="s">
        <v>106</v>
      </c>
      <c r="F28" s="328">
        <v>3.3</v>
      </c>
    </row>
    <row r="29" spans="1:6" ht="12.75">
      <c r="A29" t="s">
        <v>201</v>
      </c>
      <c r="B29" s="328">
        <v>0.3</v>
      </c>
      <c r="C29" s="328">
        <v>0.3</v>
      </c>
      <c r="D29" s="328">
        <v>0.3</v>
      </c>
      <c r="E29" s="328">
        <v>0.3</v>
      </c>
      <c r="F29" s="328">
        <v>0.3</v>
      </c>
    </row>
    <row r="30" spans="1:6" ht="12.75">
      <c r="A30" t="s">
        <v>160</v>
      </c>
      <c r="B30" s="328">
        <v>20.6</v>
      </c>
      <c r="C30" s="328">
        <v>20.4</v>
      </c>
      <c r="D30" s="328">
        <v>20.4</v>
      </c>
      <c r="E30" s="328">
        <v>20.4</v>
      </c>
      <c r="F30" s="328">
        <v>82</v>
      </c>
    </row>
    <row r="31" spans="1:6" ht="12.75">
      <c r="A31" s="91" t="s">
        <v>121</v>
      </c>
      <c r="B31" s="328">
        <v>2774.6</v>
      </c>
      <c r="C31" s="328">
        <v>2816.7</v>
      </c>
      <c r="D31" s="328">
        <v>2228</v>
      </c>
      <c r="E31" s="328">
        <v>2544</v>
      </c>
      <c r="F31" s="329">
        <v>3086</v>
      </c>
    </row>
    <row r="32" spans="2:6" ht="12.75">
      <c r="B32" s="328"/>
      <c r="C32" s="328"/>
      <c r="D32" s="328"/>
      <c r="E32" s="328"/>
      <c r="F32" s="328"/>
    </row>
    <row r="33" spans="1:9" ht="12.75">
      <c r="A33" s="3" t="s">
        <v>139</v>
      </c>
      <c r="B33" s="331">
        <v>5831.72</v>
      </c>
      <c r="C33" s="331">
        <v>6866.78</v>
      </c>
      <c r="D33" s="331">
        <v>7974.06</v>
      </c>
      <c r="E33" s="332">
        <v>9064.1</v>
      </c>
      <c r="F33" s="72">
        <v>10715</v>
      </c>
      <c r="I33" s="91"/>
    </row>
    <row r="35" spans="1:7" ht="39" customHeight="1">
      <c r="A35" s="402" t="s">
        <v>202</v>
      </c>
      <c r="B35" s="402"/>
      <c r="C35" s="402"/>
      <c r="D35" s="402"/>
      <c r="E35" s="402"/>
      <c r="F35" s="402"/>
      <c r="G35" s="402"/>
    </row>
    <row r="36" spans="1:7" ht="12.75">
      <c r="A36" s="98"/>
      <c r="B36" s="98"/>
      <c r="C36" s="98"/>
      <c r="D36" s="98"/>
      <c r="E36" s="98"/>
      <c r="F36" s="98"/>
      <c r="G36" s="98"/>
    </row>
    <row r="37" spans="1:7" ht="66.75" customHeight="1">
      <c r="A37" s="402" t="s">
        <v>204</v>
      </c>
      <c r="B37" s="402"/>
      <c r="C37" s="402"/>
      <c r="D37" s="402"/>
      <c r="E37" s="402"/>
      <c r="F37" s="402"/>
      <c r="G37" s="402"/>
    </row>
    <row r="38" spans="1:7" ht="12.75">
      <c r="A38" s="98"/>
      <c r="B38" s="98"/>
      <c r="C38" s="98"/>
      <c r="D38" s="98"/>
      <c r="E38" s="98"/>
      <c r="F38" s="98"/>
      <c r="G38" s="98"/>
    </row>
    <row r="39" spans="1:8" ht="54" customHeight="1">
      <c r="A39" s="402" t="s">
        <v>343</v>
      </c>
      <c r="B39" s="402"/>
      <c r="C39" s="402"/>
      <c r="D39" s="402"/>
      <c r="E39" s="402"/>
      <c r="F39" s="402"/>
      <c r="G39" s="402"/>
      <c r="H39" s="12"/>
    </row>
  </sheetData>
  <mergeCells count="4">
    <mergeCell ref="B4:F4"/>
    <mergeCell ref="A39:G39"/>
    <mergeCell ref="A37:G37"/>
    <mergeCell ref="A35:G35"/>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336" customWidth="1"/>
    <col min="2" max="2" width="20.00390625" style="333" customWidth="1"/>
    <col min="3" max="16384" width="9.140625" style="333" customWidth="1"/>
  </cols>
  <sheetData>
    <row r="1" ht="12.75">
      <c r="A1" s="108" t="s">
        <v>205</v>
      </c>
    </row>
    <row r="3" spans="1:2" ht="12.75">
      <c r="A3" s="334" t="s">
        <v>89</v>
      </c>
      <c r="B3" s="335" t="s">
        <v>208</v>
      </c>
    </row>
    <row r="4" ht="12.75">
      <c r="B4" s="337" t="s">
        <v>209</v>
      </c>
    </row>
    <row r="6" spans="1:2" ht="12.75">
      <c r="A6" s="336">
        <v>1965</v>
      </c>
      <c r="B6" s="338">
        <v>926.4671151504795</v>
      </c>
    </row>
    <row r="7" spans="1:2" ht="12.75">
      <c r="A7" s="336">
        <v>1966</v>
      </c>
      <c r="B7" s="338">
        <v>991.3959367141156</v>
      </c>
    </row>
    <row r="8" spans="1:2" ht="12.75">
      <c r="A8" s="336">
        <v>1967</v>
      </c>
      <c r="B8" s="338">
        <v>1015.2154698979534</v>
      </c>
    </row>
    <row r="9" spans="1:2" ht="12.75">
      <c r="A9" s="336">
        <v>1968</v>
      </c>
      <c r="B9" s="338">
        <v>1066.1815392312872</v>
      </c>
    </row>
    <row r="10" spans="1:2" ht="12.75">
      <c r="A10" s="336">
        <v>1969</v>
      </c>
      <c r="B10" s="338">
        <v>1129.878229005024</v>
      </c>
    </row>
    <row r="11" spans="1:2" ht="12.75">
      <c r="A11" s="336">
        <v>1970</v>
      </c>
      <c r="B11" s="338">
        <v>1179.36810876866</v>
      </c>
    </row>
    <row r="12" spans="1:2" ht="12.75">
      <c r="A12" s="336">
        <v>1971</v>
      </c>
      <c r="B12" s="338">
        <v>1229.7430005302763</v>
      </c>
    </row>
    <row r="13" spans="1:2" ht="12.75">
      <c r="A13" s="336">
        <v>1972</v>
      </c>
      <c r="B13" s="338">
        <v>1286.6977489929027</v>
      </c>
    </row>
    <row r="14" spans="1:2" ht="12.75">
      <c r="A14" s="336">
        <v>1973</v>
      </c>
      <c r="B14" s="338">
        <v>1299.3335504898726</v>
      </c>
    </row>
    <row r="15" spans="1:2" ht="12.75">
      <c r="A15" s="336">
        <v>1974</v>
      </c>
      <c r="B15" s="338">
        <v>1420.7463391504787</v>
      </c>
    </row>
    <row r="16" spans="1:2" ht="12.75">
      <c r="A16" s="336">
        <v>1975</v>
      </c>
      <c r="B16" s="338">
        <v>1439.6281385206446</v>
      </c>
    </row>
    <row r="17" spans="1:2" ht="12.75">
      <c r="A17" s="336">
        <v>1976</v>
      </c>
      <c r="B17" s="338">
        <v>1441.884556363069</v>
      </c>
    </row>
    <row r="18" spans="1:2" ht="12.75">
      <c r="A18" s="336">
        <v>1977</v>
      </c>
      <c r="B18" s="338">
        <v>1478.5253106196353</v>
      </c>
    </row>
    <row r="19" spans="1:2" ht="12.75">
      <c r="A19" s="336">
        <v>1978</v>
      </c>
      <c r="B19" s="338">
        <v>1590.0688578297356</v>
      </c>
    </row>
    <row r="20" spans="1:6" ht="12.75">
      <c r="A20" s="336">
        <v>1979</v>
      </c>
      <c r="B20" s="338">
        <v>1665.0024041718077</v>
      </c>
      <c r="F20" s="339"/>
    </row>
    <row r="21" spans="1:6" ht="12.75">
      <c r="A21" s="336">
        <v>1980</v>
      </c>
      <c r="B21" s="338">
        <v>1698.1837592248028</v>
      </c>
      <c r="F21" s="339"/>
    </row>
    <row r="22" spans="1:6" ht="12.75">
      <c r="A22" s="336">
        <v>1981</v>
      </c>
      <c r="B22" s="338">
        <v>1730.6350924131516</v>
      </c>
      <c r="F22" s="339"/>
    </row>
    <row r="23" spans="1:6" ht="12.75">
      <c r="A23" s="336">
        <v>1982</v>
      </c>
      <c r="B23" s="338">
        <v>1800.1212688542598</v>
      </c>
      <c r="F23" s="339"/>
    </row>
    <row r="24" spans="1:6" ht="12.75">
      <c r="A24" s="336">
        <v>1983</v>
      </c>
      <c r="B24" s="338">
        <v>1883.8792579153348</v>
      </c>
      <c r="F24" s="339"/>
    </row>
    <row r="25" spans="1:6" ht="12.75">
      <c r="A25" s="336">
        <v>1984</v>
      </c>
      <c r="B25" s="338">
        <v>1947.2832983123958</v>
      </c>
      <c r="F25" s="339"/>
    </row>
    <row r="26" spans="1:6" ht="12.75">
      <c r="A26" s="336">
        <v>1985</v>
      </c>
      <c r="B26" s="338">
        <v>1980.5995074818034</v>
      </c>
      <c r="F26" s="339"/>
    </row>
    <row r="27" spans="1:6" ht="12.75">
      <c r="A27" s="336">
        <v>1986</v>
      </c>
      <c r="B27" s="338">
        <v>2006.2604760004206</v>
      </c>
      <c r="F27" s="339"/>
    </row>
    <row r="28" spans="1:6" ht="12.75">
      <c r="A28" s="336">
        <v>1987</v>
      </c>
      <c r="B28" s="338">
        <v>2040.0318038387827</v>
      </c>
      <c r="F28" s="339"/>
    </row>
    <row r="29" spans="1:6" ht="12.75">
      <c r="A29" s="336">
        <v>1988</v>
      </c>
      <c r="B29" s="338">
        <v>2093.561401447872</v>
      </c>
      <c r="F29" s="339"/>
    </row>
    <row r="30" spans="1:6" ht="12.75">
      <c r="A30" s="336">
        <v>1989</v>
      </c>
      <c r="B30" s="338">
        <v>2087.7233692822692</v>
      </c>
      <c r="F30" s="339"/>
    </row>
    <row r="31" spans="1:6" ht="12.75">
      <c r="A31" s="336">
        <v>1990</v>
      </c>
      <c r="B31" s="338">
        <v>2162.363853011811</v>
      </c>
      <c r="F31" s="339"/>
    </row>
    <row r="32" spans="1:6" ht="12.75">
      <c r="A32" s="336">
        <v>1991</v>
      </c>
      <c r="B32" s="338">
        <v>2209.9802614619607</v>
      </c>
      <c r="F32" s="339"/>
    </row>
    <row r="33" spans="1:2" ht="12.75">
      <c r="A33" s="336">
        <v>1992</v>
      </c>
      <c r="B33" s="338">
        <v>2212.643898892918</v>
      </c>
    </row>
    <row r="34" spans="1:2" ht="12.75">
      <c r="A34" s="336">
        <v>1993</v>
      </c>
      <c r="B34" s="338">
        <v>2344.479062738393</v>
      </c>
    </row>
    <row r="35" spans="1:2" ht="12.75">
      <c r="A35" s="336">
        <v>1994</v>
      </c>
      <c r="B35" s="338">
        <v>2357.3251735503795</v>
      </c>
    </row>
    <row r="36" spans="1:2" ht="12.75">
      <c r="A36" s="336">
        <v>1995</v>
      </c>
      <c r="B36" s="338">
        <v>2482.6078291397084</v>
      </c>
    </row>
    <row r="37" spans="1:2" ht="12.75">
      <c r="A37" s="336">
        <v>1996</v>
      </c>
      <c r="B37" s="338">
        <v>2517.840002192717</v>
      </c>
    </row>
    <row r="38" spans="1:2" ht="12.75">
      <c r="A38" s="336">
        <v>1997</v>
      </c>
      <c r="B38" s="338">
        <v>2559.596454761562</v>
      </c>
    </row>
    <row r="39" spans="1:2" ht="12.75">
      <c r="A39" s="336">
        <v>1998</v>
      </c>
      <c r="B39" s="338">
        <v>2595.8991070723287</v>
      </c>
    </row>
    <row r="40" spans="1:2" ht="12.75">
      <c r="A40" s="336">
        <v>1999</v>
      </c>
      <c r="B40" s="338">
        <v>2620.4069229726306</v>
      </c>
    </row>
    <row r="41" spans="1:2" ht="12.75">
      <c r="A41" s="336">
        <v>2000</v>
      </c>
      <c r="B41" s="338">
        <v>2652.108748393021</v>
      </c>
    </row>
    <row r="42" spans="1:2" ht="12.75">
      <c r="A42" s="336">
        <v>2001</v>
      </c>
      <c r="B42" s="338">
        <v>2589.3303796266355</v>
      </c>
    </row>
    <row r="43" spans="1:2" ht="12.75">
      <c r="A43" s="336">
        <v>2002</v>
      </c>
      <c r="B43" s="338">
        <v>2637.866736738382</v>
      </c>
    </row>
    <row r="44" spans="1:2" ht="12.75">
      <c r="A44" s="336">
        <v>2003</v>
      </c>
      <c r="B44" s="338">
        <v>2636.242433733822</v>
      </c>
    </row>
    <row r="45" spans="1:2" ht="12.75">
      <c r="A45" s="336">
        <v>2004</v>
      </c>
      <c r="B45" s="338">
        <v>2798.1084007524055</v>
      </c>
    </row>
    <row r="46" spans="1:2" ht="12.75">
      <c r="A46" s="336">
        <v>2005</v>
      </c>
      <c r="B46" s="338">
        <v>2910.1447770103046</v>
      </c>
    </row>
    <row r="47" spans="1:2" ht="12.75">
      <c r="A47" s="340">
        <v>2006</v>
      </c>
      <c r="B47" s="338">
        <v>3024.0547482248207</v>
      </c>
    </row>
    <row r="48" spans="1:2" ht="12.75">
      <c r="A48" s="341">
        <v>2007</v>
      </c>
      <c r="B48" s="338">
        <v>3077.266322006749</v>
      </c>
    </row>
    <row r="49" spans="1:2" ht="12.75">
      <c r="A49" s="341">
        <v>2008</v>
      </c>
      <c r="B49" s="338">
        <v>3232.403065103506</v>
      </c>
    </row>
    <row r="50" spans="1:2" ht="12.75">
      <c r="A50" s="327">
        <v>2009</v>
      </c>
      <c r="B50" s="68">
        <v>3271.6289540407815</v>
      </c>
    </row>
    <row r="52" spans="1:8" ht="12.75">
      <c r="A52" s="180" t="s">
        <v>210</v>
      </c>
      <c r="B52" s="98"/>
      <c r="C52" s="98"/>
      <c r="D52" s="98"/>
      <c r="E52" s="98"/>
      <c r="F52" s="98"/>
      <c r="G52"/>
      <c r="H52"/>
    </row>
    <row r="53" spans="1:8" ht="12.75">
      <c r="A53" s="180"/>
      <c r="B53" s="98"/>
      <c r="C53" s="98"/>
      <c r="D53" s="98"/>
      <c r="E53" s="98"/>
      <c r="F53" s="98"/>
      <c r="G53"/>
      <c r="H53"/>
    </row>
    <row r="54" spans="1:6" ht="55.5" customHeight="1">
      <c r="A54" s="402" t="s">
        <v>343</v>
      </c>
      <c r="B54" s="402"/>
      <c r="C54" s="402"/>
      <c r="D54" s="402"/>
      <c r="E54" s="402"/>
      <c r="F54" s="402"/>
    </row>
    <row r="55" ht="12.75">
      <c r="A55" s="333"/>
    </row>
  </sheetData>
  <mergeCells count="1">
    <mergeCell ref="A54:F54"/>
  </mergeCells>
  <printOptions/>
  <pageMargins left="0.75" right="0.75" top="1" bottom="1" header="0.5" footer="0.5"/>
  <pageSetup horizontalDpi="600" verticalDpi="600" orientation="portrait" scale="91" r:id="rId1"/>
</worksheet>
</file>

<file path=xl/worksheets/sheet26.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2.8515625" style="0" customWidth="1"/>
    <col min="2" max="2" width="19.57421875" style="0" customWidth="1"/>
    <col min="6" max="6" width="12.57421875" style="0" customWidth="1"/>
  </cols>
  <sheetData>
    <row r="1" ht="12.75">
      <c r="A1" s="108" t="s">
        <v>207</v>
      </c>
    </row>
    <row r="3" spans="1:2" ht="12.75">
      <c r="A3" s="3" t="s">
        <v>133</v>
      </c>
      <c r="B3" s="4" t="s">
        <v>208</v>
      </c>
    </row>
    <row r="4" ht="12.75">
      <c r="B4" s="337" t="s">
        <v>209</v>
      </c>
    </row>
    <row r="5" ht="12.75">
      <c r="B5" s="2"/>
    </row>
    <row r="6" spans="1:2" ht="12.75">
      <c r="A6" t="s">
        <v>95</v>
      </c>
      <c r="B6" s="245">
        <v>615.639999999998</v>
      </c>
    </row>
    <row r="7" spans="1:2" ht="12.75">
      <c r="A7" t="s">
        <v>211</v>
      </c>
      <c r="B7" s="245">
        <v>398.5019454545407</v>
      </c>
    </row>
    <row r="8" spans="1:2" ht="12.75">
      <c r="A8" t="s">
        <v>172</v>
      </c>
      <c r="B8" s="245">
        <v>390.99999999999847</v>
      </c>
    </row>
    <row r="9" spans="1:2" ht="12.75">
      <c r="A9" t="s">
        <v>121</v>
      </c>
      <c r="B9" s="245">
        <v>274.8797979797948</v>
      </c>
    </row>
    <row r="10" spans="1:2" ht="12.75">
      <c r="A10" t="s">
        <v>200</v>
      </c>
      <c r="B10" s="245">
        <v>175.8079999999993</v>
      </c>
    </row>
    <row r="11" spans="1:2" ht="12.75">
      <c r="A11" t="s">
        <v>212</v>
      </c>
      <c r="B11" s="245">
        <v>127.0698769999995</v>
      </c>
    </row>
    <row r="12" spans="1:2" ht="12.75">
      <c r="A12" t="s">
        <v>98</v>
      </c>
      <c r="B12" s="245">
        <v>106.18768999999959</v>
      </c>
    </row>
    <row r="13" spans="1:2" ht="12.75">
      <c r="A13" t="s">
        <v>213</v>
      </c>
      <c r="B13" s="245">
        <v>85.96238999999967</v>
      </c>
    </row>
    <row r="14" spans="1:2" ht="12.75">
      <c r="A14" t="s">
        <v>119</v>
      </c>
      <c r="B14" s="245">
        <v>73.82299999999971</v>
      </c>
    </row>
    <row r="15" spans="1:2" ht="12.75">
      <c r="A15" t="s">
        <v>167</v>
      </c>
      <c r="B15" s="245">
        <v>65.85858585858509</v>
      </c>
    </row>
    <row r="16" ht="12.75">
      <c r="B16" s="245"/>
    </row>
    <row r="17" spans="1:2" ht="12.75">
      <c r="A17" s="160" t="s">
        <v>139</v>
      </c>
      <c r="B17" s="161">
        <v>3271.6289540407815</v>
      </c>
    </row>
    <row r="18" ht="12.75">
      <c r="B18" s="2"/>
    </row>
    <row r="19" spans="1:6" ht="12.75">
      <c r="A19" s="402" t="s">
        <v>214</v>
      </c>
      <c r="B19" s="402"/>
      <c r="C19" s="402"/>
      <c r="D19" s="402"/>
      <c r="E19" s="402"/>
      <c r="F19" s="402"/>
    </row>
    <row r="20" spans="1:6" ht="12.75">
      <c r="A20" s="98"/>
      <c r="B20" s="99"/>
      <c r="C20" s="98"/>
      <c r="D20" s="98"/>
      <c r="E20" s="98"/>
      <c r="F20" s="98"/>
    </row>
    <row r="21" spans="1:6" ht="53.25" customHeight="1">
      <c r="A21" s="402" t="s">
        <v>343</v>
      </c>
      <c r="B21" s="402"/>
      <c r="C21" s="402"/>
      <c r="D21" s="402"/>
      <c r="E21" s="402"/>
      <c r="F21" s="402"/>
    </row>
  </sheetData>
  <mergeCells count="2">
    <mergeCell ref="A19:F19"/>
    <mergeCell ref="A21:F21"/>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9.140625" defaultRowHeight="12.75"/>
  <cols>
    <col min="1" max="1" width="4.7109375" style="0" customWidth="1"/>
    <col min="2" max="2" width="2.7109375" style="0" customWidth="1"/>
    <col min="3" max="3" width="15.28125" style="0" customWidth="1"/>
    <col min="9" max="9" width="16.57421875" style="0" customWidth="1"/>
  </cols>
  <sheetData>
    <row r="1" spans="1:3" ht="12.75">
      <c r="A1" s="108" t="s">
        <v>215</v>
      </c>
      <c r="B1" s="108"/>
      <c r="C1" s="43"/>
    </row>
    <row r="3" spans="1:3" ht="15.75" customHeight="1">
      <c r="A3" s="78" t="s">
        <v>89</v>
      </c>
      <c r="B3" s="78"/>
      <c r="C3" s="342" t="s">
        <v>221</v>
      </c>
    </row>
    <row r="4" spans="1:3" ht="14.25" customHeight="1">
      <c r="A4" s="119"/>
      <c r="B4" s="119"/>
      <c r="C4" s="343" t="s">
        <v>222</v>
      </c>
    </row>
    <row r="5" spans="1:3" ht="12.75">
      <c r="A5" s="5"/>
      <c r="B5" s="5"/>
      <c r="C5" s="310"/>
    </row>
    <row r="6" spans="1:3" ht="12.75">
      <c r="A6" s="5">
        <v>1975</v>
      </c>
      <c r="B6" s="5"/>
      <c r="C6" s="42">
        <v>146.87966035600002</v>
      </c>
    </row>
    <row r="7" spans="1:3" ht="12.75">
      <c r="A7" s="5">
        <v>1976</v>
      </c>
      <c r="B7" s="5"/>
      <c r="C7" s="43">
        <v>175.410241864</v>
      </c>
    </row>
    <row r="8" spans="1:3" ht="12.75">
      <c r="A8" s="5">
        <v>1977</v>
      </c>
      <c r="B8" s="5"/>
      <c r="C8" s="43">
        <v>388.33291497000005</v>
      </c>
    </row>
    <row r="9" spans="1:3" ht="12.75">
      <c r="A9" s="5">
        <v>1978</v>
      </c>
      <c r="B9" s="5"/>
      <c r="C9" s="43">
        <v>668.091116979</v>
      </c>
    </row>
    <row r="10" spans="1:3" ht="12.75">
      <c r="A10" s="5">
        <v>1979</v>
      </c>
      <c r="B10" s="5"/>
      <c r="C10" s="43">
        <v>933.3198561830001</v>
      </c>
    </row>
    <row r="11" spans="1:3" ht="12.75">
      <c r="A11" s="5">
        <v>1980</v>
      </c>
      <c r="B11" s="5"/>
      <c r="C11" s="43">
        <v>1153.9035187680001</v>
      </c>
    </row>
    <row r="12" spans="1:3" ht="12.75">
      <c r="A12" s="5">
        <v>1981</v>
      </c>
      <c r="B12" s="5"/>
      <c r="C12" s="43">
        <v>1314.784297827</v>
      </c>
    </row>
    <row r="13" spans="1:3" ht="12.75">
      <c r="A13" s="5">
        <v>1982</v>
      </c>
      <c r="B13" s="5"/>
      <c r="C13" s="43">
        <v>1888.565992599</v>
      </c>
    </row>
    <row r="14" spans="1:3" ht="12.75">
      <c r="A14" s="5">
        <v>1983</v>
      </c>
      <c r="B14" s="5"/>
      <c r="C14" s="43">
        <v>2451.51663328</v>
      </c>
    </row>
    <row r="15" spans="1:3" ht="12.75">
      <c r="A15" s="5">
        <v>1984</v>
      </c>
      <c r="B15" s="5"/>
      <c r="C15" s="43">
        <v>3402.5360168800003</v>
      </c>
    </row>
    <row r="16" spans="1:3" ht="12.75">
      <c r="A16" s="5">
        <v>1985</v>
      </c>
      <c r="B16" s="5"/>
      <c r="C16" s="43">
        <v>3732.486908579</v>
      </c>
    </row>
    <row r="17" spans="1:3" ht="12.75">
      <c r="A17" s="5">
        <v>1986</v>
      </c>
      <c r="B17" s="5"/>
      <c r="C17" s="43">
        <v>3485.2218688430003</v>
      </c>
    </row>
    <row r="18" spans="1:3" ht="12.75">
      <c r="A18" s="5">
        <v>1987</v>
      </c>
      <c r="B18" s="5"/>
      <c r="C18" s="43">
        <v>3856.6477725490004</v>
      </c>
    </row>
    <row r="19" spans="1:3" ht="12.75">
      <c r="A19" s="5">
        <v>1988</v>
      </c>
      <c r="B19" s="5"/>
      <c r="C19" s="43">
        <v>3936.6919040020002</v>
      </c>
    </row>
    <row r="20" spans="1:3" ht="12.75">
      <c r="A20" s="5">
        <v>1989</v>
      </c>
      <c r="B20" s="5"/>
      <c r="C20" s="43">
        <v>4013.037626741</v>
      </c>
    </row>
    <row r="21" spans="1:3" ht="12.75">
      <c r="A21" s="5">
        <v>1990</v>
      </c>
      <c r="B21" s="5"/>
      <c r="C21" s="43">
        <v>4018.5852398120005</v>
      </c>
    </row>
    <row r="22" spans="1:3" ht="12.75">
      <c r="A22" s="5">
        <v>1991</v>
      </c>
      <c r="B22" s="5"/>
      <c r="C22" s="43">
        <v>4325.288991023001</v>
      </c>
    </row>
    <row r="23" spans="1:3" ht="12.75">
      <c r="A23" s="5">
        <v>1992</v>
      </c>
      <c r="B23" s="5"/>
      <c r="C23" s="43">
        <v>4196.1088580840005</v>
      </c>
    </row>
    <row r="24" spans="1:3" ht="12.75">
      <c r="A24" s="5">
        <v>1993</v>
      </c>
      <c r="B24" s="5"/>
      <c r="C24" s="43">
        <v>4200.599782951001</v>
      </c>
    </row>
    <row r="25" spans="1:3" ht="12.75">
      <c r="A25" s="5">
        <v>1994</v>
      </c>
      <c r="B25" s="5"/>
      <c r="C25" s="43">
        <v>4458.1675326760005</v>
      </c>
    </row>
    <row r="26" spans="1:3" ht="12.75">
      <c r="A26" s="5">
        <v>1995</v>
      </c>
      <c r="B26" s="5"/>
      <c r="C26" s="43">
        <v>4774.645649774</v>
      </c>
    </row>
    <row r="27" spans="1:3" ht="12.75">
      <c r="A27" s="5">
        <v>1996</v>
      </c>
      <c r="B27" s="5"/>
      <c r="C27" s="43">
        <v>4953.754300352</v>
      </c>
    </row>
    <row r="28" spans="1:3" ht="12.75">
      <c r="A28" s="5">
        <v>1997</v>
      </c>
      <c r="B28" s="5"/>
      <c r="C28" s="43">
        <v>5420.017970367</v>
      </c>
    </row>
    <row r="29" spans="1:3" ht="12.75">
      <c r="A29" s="5">
        <v>1998</v>
      </c>
      <c r="B29" s="5"/>
      <c r="C29" s="43">
        <v>5073.160067404</v>
      </c>
    </row>
    <row r="30" spans="1:3" ht="12.75">
      <c r="A30" s="5">
        <v>1999</v>
      </c>
      <c r="B30" s="5"/>
      <c r="C30" s="43">
        <v>4971.71799982</v>
      </c>
    </row>
    <row r="31" spans="1:3" ht="12.75">
      <c r="A31" s="5">
        <v>2000</v>
      </c>
      <c r="B31" s="5"/>
      <c r="C31" s="43">
        <v>4519.191276457001</v>
      </c>
    </row>
    <row r="32" spans="1:3" ht="12.75">
      <c r="A32" s="5">
        <v>2001</v>
      </c>
      <c r="B32" s="5"/>
      <c r="C32" s="43">
        <v>4873.710168899001</v>
      </c>
    </row>
    <row r="33" spans="1:3" ht="12.75">
      <c r="A33" s="5">
        <v>2002</v>
      </c>
      <c r="B33" s="5"/>
      <c r="C33" s="43">
        <v>5420.282142418</v>
      </c>
    </row>
    <row r="34" spans="1:3" ht="12.75">
      <c r="A34" s="5">
        <v>2003</v>
      </c>
      <c r="B34" s="5"/>
      <c r="C34" s="43">
        <v>6430.211893391001</v>
      </c>
    </row>
    <row r="35" spans="1:3" ht="12.75">
      <c r="A35" s="5">
        <v>2004</v>
      </c>
      <c r="B35" s="5"/>
      <c r="C35" s="43">
        <v>7531.281001959001</v>
      </c>
    </row>
    <row r="36" spans="1:3" ht="12.75">
      <c r="A36" s="5">
        <v>2005</v>
      </c>
      <c r="B36" s="5"/>
      <c r="C36" s="43">
        <v>8275.717841677</v>
      </c>
    </row>
    <row r="37" spans="1:3" ht="12.75">
      <c r="A37" s="5">
        <v>2006</v>
      </c>
      <c r="B37" s="5"/>
      <c r="C37" s="43">
        <v>10365.582937138</v>
      </c>
    </row>
    <row r="38" spans="1:9" ht="12.75">
      <c r="A38" s="344">
        <v>2007</v>
      </c>
      <c r="B38" s="23"/>
      <c r="C38" s="44">
        <v>13089.72512705</v>
      </c>
      <c r="D38" s="23"/>
      <c r="F38" s="23"/>
      <c r="G38" s="23"/>
      <c r="H38" s="23"/>
      <c r="I38" s="23"/>
    </row>
    <row r="39" spans="1:9" ht="12.75">
      <c r="A39" s="344">
        <v>2008</v>
      </c>
      <c r="B39" s="344"/>
      <c r="C39" s="44">
        <v>17451.734033162</v>
      </c>
      <c r="D39" s="23"/>
      <c r="F39" s="23"/>
      <c r="G39" s="23"/>
      <c r="H39" s="23"/>
      <c r="I39" s="23"/>
    </row>
    <row r="40" spans="1:9" ht="12.75">
      <c r="A40" s="344">
        <v>2009</v>
      </c>
      <c r="B40" s="23"/>
      <c r="C40" s="44">
        <v>19238.593786126003</v>
      </c>
      <c r="D40" s="23"/>
      <c r="F40" s="23"/>
      <c r="G40" s="23"/>
      <c r="H40" s="23"/>
      <c r="I40" s="23"/>
    </row>
    <row r="41" spans="1:9" ht="12.75">
      <c r="A41" s="345">
        <v>2010</v>
      </c>
      <c r="B41" s="345" t="s">
        <v>186</v>
      </c>
      <c r="C41" s="50">
        <v>21926.280233</v>
      </c>
      <c r="D41" s="23"/>
      <c r="F41" s="23"/>
      <c r="G41" s="23"/>
      <c r="H41" s="23"/>
      <c r="I41" s="23"/>
    </row>
    <row r="42" spans="1:9" ht="12.75">
      <c r="A42" s="344"/>
      <c r="C42" s="44"/>
      <c r="D42" s="23"/>
      <c r="E42" s="23"/>
      <c r="F42" s="23"/>
      <c r="G42" s="23"/>
      <c r="H42" s="23"/>
      <c r="I42" s="23"/>
    </row>
    <row r="43" spans="1:9" ht="12.75">
      <c r="A43" s="344" t="s">
        <v>223</v>
      </c>
      <c r="B43" s="344"/>
      <c r="C43" s="44"/>
      <c r="D43" s="23"/>
      <c r="E43" s="23"/>
      <c r="F43" s="23"/>
      <c r="G43" s="23"/>
      <c r="H43" s="23"/>
      <c r="I43" s="23"/>
    </row>
    <row r="44" spans="1:9" ht="12.75">
      <c r="A44" s="344"/>
      <c r="B44" s="344"/>
      <c r="C44" s="44"/>
      <c r="D44" s="23"/>
      <c r="E44" s="23"/>
      <c r="F44" s="23"/>
      <c r="G44" s="23"/>
      <c r="H44" s="23"/>
      <c r="I44" s="23"/>
    </row>
    <row r="45" spans="1:9" ht="54" customHeight="1">
      <c r="A45" s="394" t="s">
        <v>228</v>
      </c>
      <c r="B45" s="394"/>
      <c r="C45" s="394"/>
      <c r="D45" s="394"/>
      <c r="E45" s="394"/>
      <c r="F45" s="394"/>
      <c r="G45" s="394"/>
      <c r="H45" s="394"/>
      <c r="I45" s="394"/>
    </row>
    <row r="46" spans="1:9" ht="12.75">
      <c r="A46" s="98"/>
      <c r="B46" s="98"/>
      <c r="C46" s="98"/>
      <c r="D46" s="98"/>
      <c r="E46" s="98"/>
      <c r="F46" s="98"/>
      <c r="G46" s="98"/>
      <c r="H46" s="98"/>
      <c r="I46" s="98"/>
    </row>
    <row r="47" spans="1:10" ht="41.25" customHeight="1">
      <c r="A47" s="402" t="s">
        <v>343</v>
      </c>
      <c r="B47" s="402"/>
      <c r="C47" s="402"/>
      <c r="D47" s="402"/>
      <c r="E47" s="402"/>
      <c r="F47" s="402"/>
      <c r="G47" s="402"/>
      <c r="H47" s="402"/>
      <c r="I47" s="402"/>
      <c r="J47" s="12"/>
    </row>
  </sheetData>
  <mergeCells count="2">
    <mergeCell ref="A45:I45"/>
    <mergeCell ref="A47:I47"/>
  </mergeCells>
  <printOptions/>
  <pageMargins left="0.75" right="0.75" top="1" bottom="1" header="0.5" footer="0.5"/>
  <pageSetup horizontalDpi="600" verticalDpi="600" orientation="portrait" scale="98" r:id="rId1"/>
</worksheet>
</file>

<file path=xl/worksheets/sheet28.xml><?xml version="1.0" encoding="utf-8"?>
<worksheet xmlns="http://schemas.openxmlformats.org/spreadsheetml/2006/main" xmlns:r="http://schemas.openxmlformats.org/officeDocument/2006/relationships">
  <dimension ref="A1:I23"/>
  <sheetViews>
    <sheetView workbookViewId="0" topLeftCell="A1">
      <selection activeCell="A1" sqref="A1"/>
    </sheetView>
  </sheetViews>
  <sheetFormatPr defaultColWidth="9.140625" defaultRowHeight="12.75"/>
  <cols>
    <col min="1" max="1" width="12.8515625" style="0" customWidth="1"/>
    <col min="2" max="2" width="13.7109375" style="2" customWidth="1"/>
    <col min="6" max="6" width="12.57421875" style="0" customWidth="1"/>
  </cols>
  <sheetData>
    <row r="1" ht="12.75">
      <c r="A1" s="1" t="s">
        <v>217</v>
      </c>
    </row>
    <row r="3" spans="1:2" ht="12.75">
      <c r="A3" s="3" t="s">
        <v>133</v>
      </c>
      <c r="B3" s="4" t="s">
        <v>224</v>
      </c>
    </row>
    <row r="4" ht="12.75">
      <c r="B4" s="2" t="s">
        <v>222</v>
      </c>
    </row>
    <row r="6" spans="1:2" ht="12.75">
      <c r="A6" t="s">
        <v>121</v>
      </c>
      <c r="B6" s="42">
        <v>11993.4111154</v>
      </c>
    </row>
    <row r="7" spans="1:2" ht="12.75">
      <c r="A7" t="s">
        <v>172</v>
      </c>
      <c r="B7" s="42">
        <v>7270.014843520001</v>
      </c>
    </row>
    <row r="8" spans="1:2" ht="12.75">
      <c r="A8" t="s">
        <v>95</v>
      </c>
      <c r="B8" s="42">
        <v>554.7613071000001</v>
      </c>
    </row>
    <row r="9" spans="1:2" ht="12.75">
      <c r="A9" t="s">
        <v>211</v>
      </c>
      <c r="B9" s="42">
        <v>303.79785865</v>
      </c>
    </row>
    <row r="10" spans="1:2" ht="12.75">
      <c r="A10" t="s">
        <v>138</v>
      </c>
      <c r="B10" s="42">
        <v>277.38065355000003</v>
      </c>
    </row>
    <row r="11" spans="1:2" ht="12.75">
      <c r="A11" t="s">
        <v>96</v>
      </c>
      <c r="B11" s="42">
        <v>237.75484590000002</v>
      </c>
    </row>
    <row r="12" spans="1:2" ht="12.75">
      <c r="A12" t="s">
        <v>97</v>
      </c>
      <c r="B12" s="42">
        <v>158.50323060000002</v>
      </c>
    </row>
    <row r="13" spans="1:2" ht="12.75">
      <c r="A13" t="s">
        <v>201</v>
      </c>
      <c r="B13" s="42">
        <v>138.69032677500002</v>
      </c>
    </row>
    <row r="14" spans="1:2" ht="12.75">
      <c r="A14" t="s">
        <v>136</v>
      </c>
      <c r="B14" s="42">
        <v>84.53505632000001</v>
      </c>
    </row>
    <row r="15" spans="1:2" ht="12.75">
      <c r="A15" t="s">
        <v>225</v>
      </c>
      <c r="B15" s="42">
        <v>84.53505632000001</v>
      </c>
    </row>
    <row r="17" spans="1:2" ht="12.75">
      <c r="A17" s="160" t="s">
        <v>139</v>
      </c>
      <c r="B17" s="161">
        <v>21926.280233</v>
      </c>
    </row>
    <row r="19" ht="12.75">
      <c r="A19" t="s">
        <v>226</v>
      </c>
    </row>
    <row r="21" spans="1:6" ht="29.25" customHeight="1">
      <c r="A21" s="402" t="s">
        <v>227</v>
      </c>
      <c r="B21" s="402"/>
      <c r="C21" s="402"/>
      <c r="D21" s="402"/>
      <c r="E21" s="402"/>
      <c r="F21" s="402"/>
    </row>
    <row r="22" spans="1:6" ht="12.75">
      <c r="A22" s="98"/>
      <c r="B22" s="99"/>
      <c r="C22" s="98"/>
      <c r="D22" s="98"/>
      <c r="E22" s="98"/>
      <c r="F22" s="98"/>
    </row>
    <row r="23" spans="1:9" ht="52.5" customHeight="1">
      <c r="A23" s="402" t="s">
        <v>343</v>
      </c>
      <c r="B23" s="402"/>
      <c r="C23" s="402"/>
      <c r="D23" s="402"/>
      <c r="E23" s="402"/>
      <c r="F23" s="402"/>
      <c r="G23" s="12"/>
      <c r="H23" s="12"/>
      <c r="I23" s="12"/>
    </row>
  </sheetData>
  <mergeCells count="2">
    <mergeCell ref="A21:F21"/>
    <mergeCell ref="A23:F23"/>
  </mergeCells>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I31"/>
  <sheetViews>
    <sheetView workbookViewId="0" topLeftCell="A1">
      <selection activeCell="A1" sqref="A1"/>
    </sheetView>
  </sheetViews>
  <sheetFormatPr defaultColWidth="9.140625" defaultRowHeight="12.75"/>
  <cols>
    <col min="1" max="1" width="4.7109375" style="0" customWidth="1"/>
    <col min="2" max="2" width="2.57421875" style="0" customWidth="1"/>
    <col min="3" max="3" width="14.57421875" style="0" customWidth="1"/>
  </cols>
  <sheetData>
    <row r="1" spans="1:2" ht="12.75">
      <c r="A1" s="108" t="s">
        <v>218</v>
      </c>
      <c r="B1" s="108"/>
    </row>
    <row r="3" spans="1:3" ht="12.75">
      <c r="A3" s="78" t="s">
        <v>89</v>
      </c>
      <c r="B3" s="78"/>
      <c r="C3" s="346" t="s">
        <v>221</v>
      </c>
    </row>
    <row r="4" spans="1:3" ht="14.25" customHeight="1">
      <c r="A4" s="119"/>
      <c r="B4" s="119"/>
      <c r="C4" s="343" t="s">
        <v>222</v>
      </c>
    </row>
    <row r="5" spans="1:3" ht="12.75">
      <c r="A5" s="5"/>
      <c r="B5" s="5"/>
      <c r="C5" s="23"/>
    </row>
    <row r="6" spans="1:3" ht="12.75">
      <c r="A6" s="5">
        <v>1991</v>
      </c>
      <c r="B6" s="5"/>
      <c r="C6" s="43">
        <v>2.9058925610000004</v>
      </c>
    </row>
    <row r="7" spans="1:3" ht="12.75">
      <c r="A7" s="5">
        <v>1992</v>
      </c>
      <c r="B7" s="5"/>
      <c r="C7" s="43">
        <v>23.247140488000003</v>
      </c>
    </row>
    <row r="8" spans="1:3" ht="12.75">
      <c r="A8" s="5">
        <v>1993</v>
      </c>
      <c r="B8" s="5"/>
      <c r="C8" s="43">
        <v>37.776603293</v>
      </c>
    </row>
    <row r="9" spans="1:3" ht="12.75">
      <c r="A9" s="5">
        <v>1994</v>
      </c>
      <c r="B9" s="5"/>
      <c r="C9" s="43">
        <v>74.76069043300001</v>
      </c>
    </row>
    <row r="10" spans="1:3" ht="12.75">
      <c r="A10" s="5">
        <v>1995</v>
      </c>
      <c r="B10" s="5"/>
      <c r="C10" s="43">
        <v>107.78219680800001</v>
      </c>
    </row>
    <row r="11" spans="1:3" ht="12.75">
      <c r="A11" s="5">
        <v>1996</v>
      </c>
      <c r="B11" s="5"/>
      <c r="C11" s="43">
        <v>144.23793984600002</v>
      </c>
    </row>
    <row r="12" spans="1:3" ht="12.75">
      <c r="A12" s="5">
        <v>1997</v>
      </c>
      <c r="B12" s="5"/>
      <c r="C12" s="43">
        <v>150.57806907</v>
      </c>
    </row>
    <row r="13" spans="1:3" ht="12.75">
      <c r="A13" s="5">
        <v>1998</v>
      </c>
      <c r="B13" s="5"/>
      <c r="C13" s="43">
        <v>155.06899393700002</v>
      </c>
    </row>
    <row r="14" spans="1:3" ht="12.75">
      <c r="A14" s="5">
        <v>1999</v>
      </c>
      <c r="B14" s="5"/>
      <c r="C14" s="43">
        <v>189.939704669</v>
      </c>
    </row>
    <row r="15" spans="1:3" ht="12.75">
      <c r="A15" s="5">
        <v>2000</v>
      </c>
      <c r="B15" s="5"/>
      <c r="C15" s="43">
        <v>212.55229986028922</v>
      </c>
    </row>
    <row r="16" spans="1:3" ht="12.75">
      <c r="A16" s="5">
        <v>2001</v>
      </c>
      <c r="B16" s="5"/>
      <c r="C16" s="43">
        <v>264.9733576143098</v>
      </c>
    </row>
    <row r="17" spans="1:3" ht="12.75">
      <c r="A17" s="5">
        <v>2002</v>
      </c>
      <c r="B17" s="5"/>
      <c r="C17" s="43">
        <v>382.9796509490366</v>
      </c>
    </row>
    <row r="18" spans="1:3" ht="12.75">
      <c r="A18" s="5">
        <v>2003</v>
      </c>
      <c r="B18" s="5"/>
      <c r="C18" s="43">
        <v>509.82640476032236</v>
      </c>
    </row>
    <row r="19" spans="1:3" ht="12.75">
      <c r="A19" s="5">
        <v>2004</v>
      </c>
      <c r="B19" s="5"/>
      <c r="C19" s="43">
        <v>613.720502536523</v>
      </c>
    </row>
    <row r="20" spans="1:3" ht="12.75">
      <c r="A20" s="5">
        <v>2005</v>
      </c>
      <c r="B20" s="5"/>
      <c r="C20" s="43">
        <v>1032.0725022380952</v>
      </c>
    </row>
    <row r="21" spans="1:3" ht="12.75">
      <c r="A21" s="5">
        <v>2006</v>
      </c>
      <c r="B21" s="5"/>
      <c r="C21" s="43">
        <v>1778.9591763417545</v>
      </c>
    </row>
    <row r="22" spans="1:3" ht="12.75">
      <c r="A22" s="119">
        <v>2007</v>
      </c>
      <c r="B22" s="5"/>
      <c r="C22" s="43">
        <v>2678.945610812322</v>
      </c>
    </row>
    <row r="23" spans="1:3" ht="12.75">
      <c r="A23" s="119">
        <v>2008</v>
      </c>
      <c r="B23" s="119"/>
      <c r="C23" s="43">
        <v>4109.827979025783</v>
      </c>
    </row>
    <row r="24" spans="1:3" ht="12.75">
      <c r="A24" s="119">
        <v>2009</v>
      </c>
      <c r="B24" s="23"/>
      <c r="C24" s="43">
        <v>4390.210677423217</v>
      </c>
    </row>
    <row r="25" spans="1:3" ht="12.75">
      <c r="A25" s="78">
        <v>2010</v>
      </c>
      <c r="B25" s="78" t="s">
        <v>186</v>
      </c>
      <c r="C25" s="50">
        <v>5252.672660823464</v>
      </c>
    </row>
    <row r="26" spans="1:5" ht="12.75">
      <c r="A26" s="119"/>
      <c r="B26" s="119"/>
      <c r="C26" s="44"/>
      <c r="E26" s="43"/>
    </row>
    <row r="27" spans="1:3" ht="12.75">
      <c r="A27" s="119" t="s">
        <v>223</v>
      </c>
      <c r="B27" s="119"/>
      <c r="C27" s="44"/>
    </row>
    <row r="28" spans="1:9" ht="12.75">
      <c r="A28" s="23"/>
      <c r="B28" s="23"/>
      <c r="C28" s="87"/>
      <c r="D28" s="23"/>
      <c r="E28" s="23"/>
      <c r="F28" s="23"/>
      <c r="G28" s="23"/>
      <c r="H28" s="23"/>
      <c r="I28" s="23"/>
    </row>
    <row r="29" spans="1:8" ht="81" customHeight="1">
      <c r="A29" s="402" t="s">
        <v>230</v>
      </c>
      <c r="B29" s="402"/>
      <c r="C29" s="402"/>
      <c r="D29" s="402"/>
      <c r="E29" s="402"/>
      <c r="F29" s="402"/>
      <c r="G29" s="402"/>
      <c r="H29" s="402"/>
    </row>
    <row r="30" spans="1:8" ht="12.75">
      <c r="A30" s="60"/>
      <c r="B30" s="60"/>
      <c r="C30" s="60"/>
      <c r="D30" s="60"/>
      <c r="E30" s="60"/>
      <c r="F30" s="60"/>
      <c r="G30" s="60"/>
      <c r="H30" s="60"/>
    </row>
    <row r="31" spans="1:9" ht="53.25" customHeight="1">
      <c r="A31" s="402" t="s">
        <v>343</v>
      </c>
      <c r="B31" s="402"/>
      <c r="C31" s="402"/>
      <c r="D31" s="402"/>
      <c r="E31" s="402"/>
      <c r="F31" s="402"/>
      <c r="G31" s="402"/>
      <c r="H31" s="402"/>
      <c r="I31" s="12"/>
    </row>
  </sheetData>
  <mergeCells count="2">
    <mergeCell ref="A29:H29"/>
    <mergeCell ref="A31:H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G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401" t="s">
        <v>406</v>
      </c>
      <c r="B1" s="401"/>
      <c r="C1" s="401"/>
      <c r="D1" s="401"/>
      <c r="E1" s="401"/>
      <c r="F1" s="401"/>
      <c r="G1" s="401"/>
    </row>
    <row r="3" spans="1:9" ht="50.25" customHeight="1">
      <c r="A3" s="78" t="s">
        <v>407</v>
      </c>
      <c r="B3" s="79" t="s">
        <v>391</v>
      </c>
      <c r="C3" s="79" t="s">
        <v>392</v>
      </c>
      <c r="D3" s="79"/>
      <c r="E3" s="79" t="s">
        <v>408</v>
      </c>
      <c r="F3" s="79" t="s">
        <v>409</v>
      </c>
      <c r="G3" s="79" t="s">
        <v>410</v>
      </c>
      <c r="H3" s="92"/>
      <c r="I3" s="23"/>
    </row>
    <row r="4" spans="2:8" ht="12.75">
      <c r="B4" s="399" t="s">
        <v>333</v>
      </c>
      <c r="C4" s="399"/>
      <c r="D4" s="2"/>
      <c r="E4" s="399" t="s">
        <v>411</v>
      </c>
      <c r="F4" s="399"/>
      <c r="G4" s="399"/>
      <c r="H4" s="2"/>
    </row>
    <row r="5" spans="2:8" ht="12.75">
      <c r="B5" s="2"/>
      <c r="C5" s="2"/>
      <c r="D5" s="2"/>
      <c r="E5" s="2"/>
      <c r="F5" s="2"/>
      <c r="G5" s="2"/>
      <c r="H5" s="2"/>
    </row>
    <row r="6" spans="1:8" ht="12.75">
      <c r="A6" s="39" t="s">
        <v>397</v>
      </c>
      <c r="B6" s="80">
        <v>4.06348192980146</v>
      </c>
      <c r="C6" s="80">
        <v>2.308906685593315</v>
      </c>
      <c r="D6" s="80"/>
      <c r="E6" s="43">
        <v>7756</v>
      </c>
      <c r="F6" s="44">
        <v>8399.133935262253</v>
      </c>
      <c r="G6" s="44">
        <v>12442</v>
      </c>
      <c r="H6" s="44"/>
    </row>
    <row r="7" spans="1:8" ht="12.75">
      <c r="A7" s="39" t="s">
        <v>335</v>
      </c>
      <c r="B7" s="80">
        <v>-0.5174767065122876</v>
      </c>
      <c r="C7" s="80">
        <v>-2.0934859633541802</v>
      </c>
      <c r="D7" s="80"/>
      <c r="E7" s="43">
        <v>1096</v>
      </c>
      <c r="F7" s="44">
        <v>1084.68625951599</v>
      </c>
      <c r="G7" s="44">
        <v>941</v>
      </c>
      <c r="H7" s="44"/>
    </row>
    <row r="8" spans="1:8" ht="12.75">
      <c r="A8" s="39" t="s">
        <v>383</v>
      </c>
      <c r="B8" s="80">
        <v>2.4293286464140307</v>
      </c>
      <c r="C8" s="80">
        <v>2.102319671619002</v>
      </c>
      <c r="D8" s="80"/>
      <c r="E8" s="43">
        <v>3807</v>
      </c>
      <c r="F8" s="44">
        <v>3994.2158365998043</v>
      </c>
      <c r="G8" s="44">
        <v>5243</v>
      </c>
      <c r="H8" s="44"/>
    </row>
    <row r="9" spans="1:9" ht="12.75">
      <c r="A9" s="39" t="s">
        <v>337</v>
      </c>
      <c r="B9" s="80">
        <v>1.2881579295211276</v>
      </c>
      <c r="C9" s="80">
        <v>0.6177200037917885</v>
      </c>
      <c r="D9" s="80"/>
      <c r="E9" s="43">
        <v>2793</v>
      </c>
      <c r="F9" s="44">
        <v>2865.419958635843</v>
      </c>
      <c r="G9" s="44">
        <v>3232</v>
      </c>
      <c r="H9" s="44"/>
      <c r="I9" s="23"/>
    </row>
    <row r="10" spans="1:8" ht="12.75">
      <c r="A10" s="39" t="s">
        <v>399</v>
      </c>
      <c r="B10" s="80">
        <v>2.329708116745133</v>
      </c>
      <c r="C10" s="80">
        <v>1.892704834330372</v>
      </c>
      <c r="D10" s="80"/>
      <c r="E10" s="43">
        <v>3035</v>
      </c>
      <c r="F10" s="44">
        <v>3178.0605410488806</v>
      </c>
      <c r="G10" s="44">
        <v>4101</v>
      </c>
      <c r="H10" s="44"/>
    </row>
    <row r="11" spans="1:8" ht="12.75">
      <c r="A11" s="39" t="s">
        <v>400</v>
      </c>
      <c r="B11" s="80">
        <v>6.408268337988665</v>
      </c>
      <c r="C11" s="80">
        <v>5.333035751525816</v>
      </c>
      <c r="D11" s="80"/>
      <c r="E11" s="43">
        <v>239</v>
      </c>
      <c r="F11" s="44">
        <v>270.61299773947667</v>
      </c>
      <c r="G11" s="44">
        <v>542</v>
      </c>
      <c r="H11" s="44"/>
    </row>
    <row r="12" spans="1:8" ht="12.75">
      <c r="A12" s="39" t="s">
        <v>338</v>
      </c>
      <c r="B12" s="80">
        <v>19.864792067206437</v>
      </c>
      <c r="C12" s="80">
        <v>7.874980689157551</v>
      </c>
      <c r="D12" s="80"/>
      <c r="E12" s="43">
        <v>130</v>
      </c>
      <c r="F12" s="44">
        <v>186.77838890509025</v>
      </c>
      <c r="G12" s="44">
        <v>970</v>
      </c>
      <c r="H12" s="44"/>
    </row>
    <row r="13" spans="1:8" ht="12.75">
      <c r="A13" s="39" t="s">
        <v>340</v>
      </c>
      <c r="B13" s="80">
        <v>5.8000826867278255</v>
      </c>
      <c r="C13" s="80">
        <v>4.478457225494159</v>
      </c>
      <c r="D13" s="80"/>
      <c r="E13" s="43">
        <v>59</v>
      </c>
      <c r="F13" s="44">
        <v>66.04257922945882</v>
      </c>
      <c r="G13" s="44">
        <v>122</v>
      </c>
      <c r="H13" s="44"/>
    </row>
    <row r="14" spans="1:8" ht="12.75">
      <c r="A14" s="39" t="s">
        <v>412</v>
      </c>
      <c r="B14" s="80">
        <v>33.25719064400416</v>
      </c>
      <c r="C14" s="80">
        <v>15.933626678433654</v>
      </c>
      <c r="D14" s="80"/>
      <c r="E14" s="43">
        <v>4</v>
      </c>
      <c r="F14" s="44">
        <v>7.102991543332989</v>
      </c>
      <c r="G14" s="44">
        <v>111</v>
      </c>
      <c r="H14" s="44"/>
    </row>
    <row r="15" spans="1:9" ht="12.75">
      <c r="A15" s="76" t="s">
        <v>413</v>
      </c>
      <c r="B15" s="31">
        <v>8.00597388923061</v>
      </c>
      <c r="C15" s="31">
        <v>8.447177119769854</v>
      </c>
      <c r="D15" s="31"/>
      <c r="E15" s="50">
        <v>1</v>
      </c>
      <c r="F15" s="50">
        <v>1.1665290395761165</v>
      </c>
      <c r="G15" s="50">
        <v>3</v>
      </c>
      <c r="H15" s="44"/>
      <c r="I15" s="23"/>
    </row>
    <row r="16" spans="1:8" ht="12.75">
      <c r="A16" s="39"/>
      <c r="B16" s="80"/>
      <c r="C16" s="80"/>
      <c r="D16" s="80"/>
      <c r="E16" s="43"/>
      <c r="F16" s="44"/>
      <c r="G16" s="44"/>
      <c r="H16" s="44"/>
    </row>
    <row r="17" spans="1:8" ht="12.75">
      <c r="A17" s="73" t="s">
        <v>402</v>
      </c>
      <c r="B17" s="23"/>
      <c r="C17" s="23"/>
      <c r="D17" s="23"/>
      <c r="E17" s="43">
        <v>15452</v>
      </c>
      <c r="F17" s="44">
        <v>16343.45599001389</v>
      </c>
      <c r="G17" s="44">
        <v>21858</v>
      </c>
      <c r="H17" s="44"/>
    </row>
    <row r="18" spans="1:9" ht="12.75">
      <c r="A18" s="73" t="s">
        <v>403</v>
      </c>
      <c r="B18" s="23"/>
      <c r="C18" s="23"/>
      <c r="D18" s="23"/>
      <c r="E18" s="44">
        <v>3468</v>
      </c>
      <c r="F18" s="44">
        <v>3709.764027505815</v>
      </c>
      <c r="G18" s="44">
        <v>5849</v>
      </c>
      <c r="H18" s="44"/>
      <c r="I18" s="8"/>
    </row>
    <row r="19" spans="1:8" ht="12.75">
      <c r="A19" s="75" t="s">
        <v>368</v>
      </c>
      <c r="B19" s="75"/>
      <c r="C19" s="75"/>
      <c r="D19" s="75"/>
      <c r="E19" s="50">
        <v>18920</v>
      </c>
      <c r="F19" s="58">
        <v>20053.220017519707</v>
      </c>
      <c r="G19" s="58">
        <v>27707</v>
      </c>
      <c r="H19" s="93"/>
    </row>
    <row r="20" spans="1:8" ht="12.75">
      <c r="A20" s="23"/>
      <c r="B20" s="23"/>
      <c r="C20" s="23"/>
      <c r="D20" s="23"/>
      <c r="E20" s="23"/>
      <c r="F20" s="23"/>
      <c r="G20" s="23"/>
      <c r="H20" s="23"/>
    </row>
    <row r="21" spans="1:10" ht="12.75" customHeight="1">
      <c r="A21" s="403" t="s">
        <v>414</v>
      </c>
      <c r="B21" s="403"/>
      <c r="C21" s="403"/>
      <c r="D21" s="403"/>
      <c r="E21" s="403"/>
      <c r="F21" s="403"/>
      <c r="G21" s="403"/>
      <c r="H21" s="403"/>
      <c r="I21" s="403"/>
      <c r="J21" s="94"/>
    </row>
    <row r="22" spans="1:10" ht="12.75">
      <c r="A22" s="403"/>
      <c r="B22" s="403"/>
      <c r="C22" s="403"/>
      <c r="D22" s="403"/>
      <c r="E22" s="403"/>
      <c r="F22" s="403"/>
      <c r="G22" s="403"/>
      <c r="H22" s="403"/>
      <c r="I22" s="403"/>
      <c r="J22" s="94"/>
    </row>
    <row r="23" spans="1:10" ht="12.75">
      <c r="A23" s="403"/>
      <c r="B23" s="403"/>
      <c r="C23" s="403"/>
      <c r="D23" s="403"/>
      <c r="E23" s="403"/>
      <c r="F23" s="403"/>
      <c r="G23" s="403"/>
      <c r="H23" s="403"/>
      <c r="I23" s="403"/>
      <c r="J23" s="94"/>
    </row>
    <row r="24" spans="1:10" ht="12.75">
      <c r="A24" s="403"/>
      <c r="B24" s="403"/>
      <c r="C24" s="403"/>
      <c r="D24" s="403"/>
      <c r="E24" s="403"/>
      <c r="F24" s="403"/>
      <c r="G24" s="403"/>
      <c r="H24" s="403"/>
      <c r="I24" s="403"/>
      <c r="J24" s="94"/>
    </row>
    <row r="25" spans="1:10" ht="12.75">
      <c r="A25" s="403"/>
      <c r="B25" s="403"/>
      <c r="C25" s="403"/>
      <c r="D25" s="403"/>
      <c r="E25" s="403"/>
      <c r="F25" s="403"/>
      <c r="G25" s="403"/>
      <c r="H25" s="403"/>
      <c r="I25" s="403"/>
      <c r="J25" s="94"/>
    </row>
    <row r="26" spans="1:9" ht="12.75">
      <c r="A26" s="94"/>
      <c r="B26" s="94"/>
      <c r="C26" s="94"/>
      <c r="D26" s="94"/>
      <c r="E26" s="94"/>
      <c r="F26" s="94"/>
      <c r="G26" s="94"/>
      <c r="H26" s="94"/>
      <c r="I26" s="98"/>
    </row>
    <row r="27" spans="1:9" ht="12.75" customHeight="1">
      <c r="A27" s="403" t="s">
        <v>415</v>
      </c>
      <c r="B27" s="403"/>
      <c r="C27" s="403"/>
      <c r="D27" s="403"/>
      <c r="E27" s="403"/>
      <c r="F27" s="403"/>
      <c r="G27" s="403"/>
      <c r="H27" s="403"/>
      <c r="I27" s="403"/>
    </row>
    <row r="28" spans="1:9" ht="12.75">
      <c r="A28" s="403"/>
      <c r="B28" s="403"/>
      <c r="C28" s="403"/>
      <c r="D28" s="403"/>
      <c r="E28" s="403"/>
      <c r="F28" s="403"/>
      <c r="G28" s="403"/>
      <c r="H28" s="403"/>
      <c r="I28" s="403"/>
    </row>
    <row r="29" spans="1:9" ht="12.75">
      <c r="A29" s="98"/>
      <c r="B29" s="98"/>
      <c r="C29" s="98"/>
      <c r="D29" s="98"/>
      <c r="E29" s="98"/>
      <c r="F29" s="98"/>
      <c r="G29" s="98"/>
      <c r="H29" s="98"/>
      <c r="I29" s="98"/>
    </row>
    <row r="30" spans="1:9" ht="42.75" customHeight="1">
      <c r="A30" s="402" t="s">
        <v>343</v>
      </c>
      <c r="B30" s="402"/>
      <c r="C30" s="402"/>
      <c r="D30" s="402"/>
      <c r="E30" s="402"/>
      <c r="F30" s="402"/>
      <c r="G30" s="402"/>
      <c r="H30" s="402"/>
      <c r="I30" s="402"/>
    </row>
  </sheetData>
  <mergeCells count="6">
    <mergeCell ref="A1:G1"/>
    <mergeCell ref="A30:I30"/>
    <mergeCell ref="B4:C4"/>
    <mergeCell ref="E4:G4"/>
    <mergeCell ref="A21:I25"/>
    <mergeCell ref="A27:I28"/>
  </mergeCells>
  <printOptions/>
  <pageMargins left="0.75" right="0.75" top="1" bottom="1" header="0.5" footer="0.5"/>
  <pageSetup horizontalDpi="600" verticalDpi="600" orientation="portrait" scale="96" r:id="rId1"/>
</worksheet>
</file>

<file path=xl/worksheets/sheet30.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9.140625" defaultRowHeight="12.75"/>
  <cols>
    <col min="1" max="1" width="12.8515625" style="0" customWidth="1"/>
    <col min="2" max="2" width="13.7109375" style="2" customWidth="1"/>
    <col min="6" max="6" width="12.57421875" style="0" customWidth="1"/>
  </cols>
  <sheetData>
    <row r="1" ht="12.75">
      <c r="A1" s="1" t="s">
        <v>220</v>
      </c>
    </row>
    <row r="3" spans="1:2" ht="12.75">
      <c r="A3" s="3" t="s">
        <v>133</v>
      </c>
      <c r="B3" s="4" t="s">
        <v>224</v>
      </c>
    </row>
    <row r="4" ht="12.75">
      <c r="B4" s="2" t="s">
        <v>222</v>
      </c>
    </row>
    <row r="6" spans="1:2" ht="12.75">
      <c r="A6" s="81" t="s">
        <v>121</v>
      </c>
      <c r="B6" s="48">
        <v>750.48902140641</v>
      </c>
    </row>
    <row r="7" spans="1:2" ht="12.75">
      <c r="A7" s="81" t="s">
        <v>188</v>
      </c>
      <c r="B7" s="48">
        <v>690.4498996938972</v>
      </c>
    </row>
    <row r="8" spans="1:2" ht="12.75">
      <c r="A8" s="81" t="s">
        <v>96</v>
      </c>
      <c r="B8" s="48">
        <v>660.4303388376409</v>
      </c>
    </row>
    <row r="9" spans="1:2" ht="12.75">
      <c r="A9" s="81" t="s">
        <v>138</v>
      </c>
      <c r="B9" s="48">
        <v>630.4107779813844</v>
      </c>
    </row>
    <row r="10" spans="1:2" ht="12.75">
      <c r="A10" s="81" t="s">
        <v>172</v>
      </c>
      <c r="B10" s="48">
        <v>510.33253455635884</v>
      </c>
    </row>
    <row r="12" spans="1:2" ht="12.75">
      <c r="A12" s="160" t="s">
        <v>139</v>
      </c>
      <c r="B12" s="161">
        <v>5252.672660823464</v>
      </c>
    </row>
    <row r="14" ht="12.75">
      <c r="A14" t="s">
        <v>226</v>
      </c>
    </row>
    <row r="16" spans="1:6" ht="29.25" customHeight="1">
      <c r="A16" s="402" t="s">
        <v>229</v>
      </c>
      <c r="B16" s="402"/>
      <c r="C16" s="402"/>
      <c r="D16" s="402"/>
      <c r="E16" s="402"/>
      <c r="F16" s="402"/>
    </row>
    <row r="17" spans="1:6" ht="12.75">
      <c r="A17" s="98"/>
      <c r="B17" s="99"/>
      <c r="C17" s="98"/>
      <c r="D17" s="98"/>
      <c r="E17" s="98"/>
      <c r="F17" s="98"/>
    </row>
    <row r="18" spans="1:9" ht="52.5" customHeight="1">
      <c r="A18" s="402" t="s">
        <v>343</v>
      </c>
      <c r="B18" s="402"/>
      <c r="C18" s="402"/>
      <c r="D18" s="402"/>
      <c r="E18" s="402"/>
      <c r="F18" s="402"/>
      <c r="G18" s="12"/>
      <c r="H18" s="12"/>
      <c r="I18" s="12"/>
    </row>
  </sheetData>
  <mergeCells count="2">
    <mergeCell ref="A16:F16"/>
    <mergeCell ref="A18:F18"/>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336" customWidth="1"/>
    <col min="2" max="2" width="24.7109375" style="333" customWidth="1"/>
    <col min="3" max="16384" width="9.140625" style="333" customWidth="1"/>
  </cols>
  <sheetData>
    <row r="1" ht="12.75">
      <c r="A1" s="108" t="s">
        <v>231</v>
      </c>
    </row>
    <row r="3" spans="1:2" ht="12.75">
      <c r="A3" s="334" t="s">
        <v>89</v>
      </c>
      <c r="B3" s="335" t="s">
        <v>208</v>
      </c>
    </row>
    <row r="4" ht="12.75">
      <c r="B4" s="337" t="s">
        <v>396</v>
      </c>
    </row>
    <row r="6" spans="1:4" ht="12.75">
      <c r="A6" s="336">
        <v>1965</v>
      </c>
      <c r="B6" s="338">
        <v>593.748351945434</v>
      </c>
      <c r="D6" s="44"/>
    </row>
    <row r="7" spans="1:4" ht="12.75">
      <c r="A7" s="336">
        <v>1966</v>
      </c>
      <c r="B7" s="338">
        <v>646.218209414973</v>
      </c>
      <c r="D7" s="44"/>
    </row>
    <row r="8" spans="1:4" ht="12.75">
      <c r="A8" s="336">
        <v>1967</v>
      </c>
      <c r="B8" s="338">
        <v>692.403595037829</v>
      </c>
      <c r="D8" s="44"/>
    </row>
    <row r="9" spans="1:4" ht="12.75">
      <c r="A9" s="336">
        <v>1968</v>
      </c>
      <c r="B9" s="338">
        <v>753.08917106388</v>
      </c>
      <c r="D9" s="44"/>
    </row>
    <row r="10" spans="1:4" ht="12.75">
      <c r="A10" s="336">
        <v>1969</v>
      </c>
      <c r="B10" s="338">
        <v>827.049515621054</v>
      </c>
      <c r="D10" s="44"/>
    </row>
    <row r="11" spans="1:4" ht="12.75">
      <c r="A11" s="336">
        <v>1970</v>
      </c>
      <c r="B11" s="338">
        <v>898.56041805208</v>
      </c>
      <c r="D11" s="44"/>
    </row>
    <row r="12" spans="1:4" ht="12.75">
      <c r="A12" s="336">
        <v>1971</v>
      </c>
      <c r="B12" s="338">
        <v>959.234657336158</v>
      </c>
      <c r="D12" s="44"/>
    </row>
    <row r="13" spans="1:4" ht="12.75">
      <c r="A13" s="336">
        <v>1972</v>
      </c>
      <c r="B13" s="338">
        <v>1006.72642590112</v>
      </c>
      <c r="D13" s="44"/>
    </row>
    <row r="14" spans="1:4" ht="12.75">
      <c r="A14" s="336">
        <v>1973</v>
      </c>
      <c r="B14" s="338">
        <v>1052.40006385001</v>
      </c>
      <c r="D14" s="44"/>
    </row>
    <row r="15" spans="1:4" ht="12.75">
      <c r="A15" s="336">
        <v>1974</v>
      </c>
      <c r="B15" s="338">
        <v>1077.66618600726</v>
      </c>
      <c r="D15" s="44"/>
    </row>
    <row r="16" spans="1:4" ht="12.75">
      <c r="A16" s="336">
        <v>1975</v>
      </c>
      <c r="B16" s="338">
        <v>1072.14083471992</v>
      </c>
      <c r="D16" s="44"/>
    </row>
    <row r="17" spans="1:4" ht="12.75">
      <c r="A17" s="336">
        <v>1976</v>
      </c>
      <c r="B17" s="338">
        <v>1134.51709228911</v>
      </c>
      <c r="D17" s="44"/>
    </row>
    <row r="18" spans="1:4" ht="12.75">
      <c r="A18" s="336">
        <v>1977</v>
      </c>
      <c r="B18" s="338">
        <v>1167.88486283271</v>
      </c>
      <c r="D18" s="44"/>
    </row>
    <row r="19" spans="1:4" ht="12.75">
      <c r="A19" s="336">
        <v>1978</v>
      </c>
      <c r="B19" s="338">
        <v>1213.7414243211</v>
      </c>
      <c r="D19" s="44"/>
    </row>
    <row r="20" spans="1:6" ht="12.75">
      <c r="A20" s="336">
        <v>1979</v>
      </c>
      <c r="B20" s="338">
        <v>1288.78701568911</v>
      </c>
      <c r="D20" s="44"/>
      <c r="F20" s="339"/>
    </row>
    <row r="21" spans="1:6" ht="12.75">
      <c r="A21" s="336">
        <v>1980</v>
      </c>
      <c r="B21" s="338">
        <v>1296.75455303198</v>
      </c>
      <c r="D21" s="44"/>
      <c r="F21" s="339"/>
    </row>
    <row r="22" spans="1:6" ht="12.75">
      <c r="A22" s="336">
        <v>1981</v>
      </c>
      <c r="B22" s="338">
        <v>1309.42437603244</v>
      </c>
      <c r="D22" s="44"/>
      <c r="F22" s="339"/>
    </row>
    <row r="23" spans="1:6" ht="12.75">
      <c r="A23" s="336">
        <v>1982</v>
      </c>
      <c r="B23" s="338">
        <v>1312.34622559414</v>
      </c>
      <c r="D23" s="44"/>
      <c r="F23" s="339"/>
    </row>
    <row r="24" spans="1:6" ht="12.75">
      <c r="A24" s="336">
        <v>1983</v>
      </c>
      <c r="B24" s="338">
        <v>1328.79576231305</v>
      </c>
      <c r="D24" s="44"/>
      <c r="F24" s="339"/>
    </row>
    <row r="25" spans="1:6" ht="12.75">
      <c r="A25" s="336">
        <v>1984</v>
      </c>
      <c r="B25" s="338">
        <v>1439.79981550164</v>
      </c>
      <c r="D25" s="44"/>
      <c r="F25" s="339"/>
    </row>
    <row r="26" spans="1:6" ht="12.75">
      <c r="A26" s="336">
        <v>1985</v>
      </c>
      <c r="B26" s="338">
        <v>1488.11104024397</v>
      </c>
      <c r="D26" s="44"/>
      <c r="F26" s="339"/>
    </row>
    <row r="27" spans="1:6" ht="12.75">
      <c r="A27" s="336">
        <v>1986</v>
      </c>
      <c r="B27" s="338">
        <v>1503.38203243505</v>
      </c>
      <c r="D27" s="44"/>
      <c r="F27" s="339"/>
    </row>
    <row r="28" spans="1:6" ht="12.75">
      <c r="A28" s="336">
        <v>1987</v>
      </c>
      <c r="B28" s="338">
        <v>1579.3479018688</v>
      </c>
      <c r="D28" s="44"/>
      <c r="F28" s="339"/>
    </row>
    <row r="29" spans="1:6" ht="12.75">
      <c r="A29" s="336">
        <v>1988</v>
      </c>
      <c r="B29" s="338">
        <v>1654.66537407072</v>
      </c>
      <c r="D29" s="44"/>
      <c r="F29" s="339"/>
    </row>
    <row r="30" spans="1:6" ht="12.75">
      <c r="A30" s="336">
        <v>1989</v>
      </c>
      <c r="B30" s="338">
        <v>1728.97818410059</v>
      </c>
      <c r="D30" s="44"/>
      <c r="F30" s="339"/>
    </row>
    <row r="31" spans="1:6" ht="12.75">
      <c r="A31" s="336">
        <v>1990</v>
      </c>
      <c r="B31" s="338">
        <v>1769.30174378757</v>
      </c>
      <c r="D31" s="44"/>
      <c r="F31" s="339"/>
    </row>
    <row r="32" spans="1:6" ht="12.75">
      <c r="A32" s="336">
        <v>1991</v>
      </c>
      <c r="B32" s="338">
        <v>1806.90350806122</v>
      </c>
      <c r="D32" s="44"/>
      <c r="F32" s="339"/>
    </row>
    <row r="33" spans="1:4" ht="12.75">
      <c r="A33" s="336">
        <v>1992</v>
      </c>
      <c r="B33" s="338">
        <v>1817.25204229069</v>
      </c>
      <c r="D33" s="44"/>
    </row>
    <row r="34" spans="1:4" ht="12.75">
      <c r="A34" s="336">
        <v>1993</v>
      </c>
      <c r="B34" s="338">
        <v>1853.00991105051</v>
      </c>
      <c r="D34" s="44"/>
    </row>
    <row r="35" spans="1:4" ht="12.75">
      <c r="A35" s="336">
        <v>1994</v>
      </c>
      <c r="B35" s="338">
        <v>1863.24972477222</v>
      </c>
      <c r="D35" s="44"/>
    </row>
    <row r="36" spans="1:4" ht="12.75">
      <c r="A36" s="336">
        <v>1995</v>
      </c>
      <c r="B36" s="338">
        <v>1924.07764411518</v>
      </c>
      <c r="D36" s="44"/>
    </row>
    <row r="37" spans="1:4" ht="12.75">
      <c r="A37" s="336">
        <v>1996</v>
      </c>
      <c r="B37" s="338">
        <v>2021.12246264528</v>
      </c>
      <c r="D37" s="44"/>
    </row>
    <row r="38" spans="1:4" ht="12.75">
      <c r="A38" s="336">
        <v>1997</v>
      </c>
      <c r="B38" s="338">
        <v>2016.01050027825</v>
      </c>
      <c r="D38" s="44"/>
    </row>
    <row r="39" spans="1:4" ht="12.75">
      <c r="A39" s="336">
        <v>1998</v>
      </c>
      <c r="B39" s="338">
        <v>2049.01663018981</v>
      </c>
      <c r="D39" s="44"/>
    </row>
    <row r="40" spans="1:4" ht="12.75">
      <c r="A40" s="336">
        <v>1999</v>
      </c>
      <c r="B40" s="338">
        <v>2095.46580817798</v>
      </c>
      <c r="D40" s="44"/>
    </row>
    <row r="41" spans="1:4" ht="12.75">
      <c r="A41" s="336">
        <v>2000</v>
      </c>
      <c r="B41" s="338">
        <v>2175.45293327888</v>
      </c>
      <c r="D41" s="44"/>
    </row>
    <row r="42" spans="1:4" ht="12.75">
      <c r="A42" s="336">
        <v>2001</v>
      </c>
      <c r="B42" s="338">
        <v>2216.89437276852</v>
      </c>
      <c r="D42" s="44"/>
    </row>
    <row r="43" spans="1:4" ht="12.75">
      <c r="A43" s="336">
        <v>2002</v>
      </c>
      <c r="B43" s="338">
        <v>2272.20897252428</v>
      </c>
      <c r="D43" s="44"/>
    </row>
    <row r="44" spans="1:4" ht="12.75">
      <c r="A44" s="336">
        <v>2003</v>
      </c>
      <c r="B44" s="338">
        <v>2348.37486051816</v>
      </c>
      <c r="D44" s="44"/>
    </row>
    <row r="45" spans="1:4" ht="12.75">
      <c r="A45" s="336">
        <v>2004</v>
      </c>
      <c r="B45" s="338">
        <v>2419.97404848082</v>
      </c>
      <c r="D45" s="44"/>
    </row>
    <row r="46" spans="1:4" ht="12.75">
      <c r="A46" s="336">
        <v>2005</v>
      </c>
      <c r="B46" s="338">
        <v>2498.323863168</v>
      </c>
      <c r="D46" s="44"/>
    </row>
    <row r="47" spans="1:4" ht="12.75">
      <c r="A47" s="340">
        <v>2006</v>
      </c>
      <c r="B47" s="338">
        <v>2553.94759074394</v>
      </c>
      <c r="D47" s="44"/>
    </row>
    <row r="48" spans="1:4" ht="12.75">
      <c r="A48" s="341">
        <v>2007</v>
      </c>
      <c r="B48" s="338">
        <v>2652.06063814937</v>
      </c>
      <c r="D48" s="44"/>
    </row>
    <row r="49" spans="1:4" ht="12.75">
      <c r="A49" s="341">
        <v>2008</v>
      </c>
      <c r="B49" s="338">
        <v>2717.3066547668</v>
      </c>
      <c r="D49" s="44"/>
    </row>
    <row r="50" spans="1:2" ht="12.75">
      <c r="A50" s="327">
        <v>2009</v>
      </c>
      <c r="B50" s="68">
        <v>2653.11016642188</v>
      </c>
    </row>
    <row r="52" spans="1:8" ht="12.75">
      <c r="A52" s="180" t="s">
        <v>210</v>
      </c>
      <c r="B52" s="98"/>
      <c r="C52" s="98"/>
      <c r="D52" s="98"/>
      <c r="E52" s="98"/>
      <c r="F52" s="98"/>
      <c r="G52"/>
      <c r="H52"/>
    </row>
    <row r="53" spans="1:8" ht="12.75">
      <c r="A53" s="180"/>
      <c r="B53" s="98"/>
      <c r="C53" s="98"/>
      <c r="D53" s="98"/>
      <c r="E53" s="98"/>
      <c r="F53" s="98"/>
      <c r="G53"/>
      <c r="H53"/>
    </row>
    <row r="54" spans="1:6" ht="55.5" customHeight="1">
      <c r="A54" s="402" t="s">
        <v>343</v>
      </c>
      <c r="B54" s="402"/>
      <c r="C54" s="402"/>
      <c r="D54" s="402"/>
      <c r="E54" s="402"/>
      <c r="F54" s="402"/>
    </row>
    <row r="55" ht="12.75">
      <c r="A55" s="333"/>
    </row>
  </sheetData>
  <mergeCells count="1">
    <mergeCell ref="A54:F54"/>
  </mergeCells>
  <printOptions/>
  <pageMargins left="0.75" right="0.75" top="1" bottom="1" header="0.5" footer="0.5"/>
  <pageSetup horizontalDpi="600" verticalDpi="600" orientation="portrait" scale="91" r:id="rId1"/>
</worksheet>
</file>

<file path=xl/worksheets/sheet32.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5.421875" style="0" customWidth="1"/>
    <col min="2" max="2" width="24.140625" style="0" customWidth="1"/>
    <col min="6" max="6" width="12.57421875" style="0" customWidth="1"/>
  </cols>
  <sheetData>
    <row r="1" ht="12.75">
      <c r="A1" s="347" t="s">
        <v>233</v>
      </c>
    </row>
    <row r="3" spans="1:2" ht="12.75">
      <c r="A3" s="3" t="s">
        <v>133</v>
      </c>
      <c r="B3" s="4" t="s">
        <v>208</v>
      </c>
    </row>
    <row r="4" ht="12.75">
      <c r="B4" s="337" t="s">
        <v>396</v>
      </c>
    </row>
    <row r="5" ht="12.75">
      <c r="B5" s="2"/>
    </row>
    <row r="6" spans="1:2" ht="12.75">
      <c r="A6" t="s">
        <v>121</v>
      </c>
      <c r="B6" s="42">
        <v>588.712497107752</v>
      </c>
    </row>
    <row r="7" spans="1:2" ht="12.75">
      <c r="A7" t="s">
        <v>200</v>
      </c>
      <c r="B7" s="42">
        <v>350.714932984</v>
      </c>
    </row>
    <row r="8" spans="1:2" ht="12.75">
      <c r="A8" t="s">
        <v>234</v>
      </c>
      <c r="B8" s="42">
        <v>118.5255</v>
      </c>
    </row>
    <row r="9" spans="1:2" ht="12.75">
      <c r="A9" t="s">
        <v>211</v>
      </c>
      <c r="B9" s="42">
        <v>85.2453846</v>
      </c>
    </row>
    <row r="10" spans="1:2" ht="12.75">
      <c r="A10" t="s">
        <v>95</v>
      </c>
      <c r="B10" s="42">
        <v>79.83</v>
      </c>
    </row>
    <row r="11" spans="1:2" ht="12.75">
      <c r="A11" t="s">
        <v>119</v>
      </c>
      <c r="B11" s="42">
        <v>78.700064488392</v>
      </c>
    </row>
    <row r="12" spans="1:2" ht="12.75">
      <c r="A12" t="s">
        <v>176</v>
      </c>
      <c r="B12" s="42">
        <v>77.893959</v>
      </c>
    </row>
    <row r="13" spans="1:2" ht="12.75">
      <c r="A13" t="s">
        <v>96</v>
      </c>
      <c r="B13" s="42">
        <v>70.1968090188211</v>
      </c>
    </row>
    <row r="14" spans="1:2" ht="12.75">
      <c r="A14" t="s">
        <v>235</v>
      </c>
      <c r="B14" s="42">
        <v>69.705</v>
      </c>
    </row>
    <row r="15" spans="1:2" ht="12.75">
      <c r="A15" t="s">
        <v>99</v>
      </c>
      <c r="B15" s="42">
        <v>64.456425</v>
      </c>
    </row>
    <row r="16" ht="12.75">
      <c r="B16" s="42"/>
    </row>
    <row r="17" spans="1:2" ht="12.75">
      <c r="A17" s="160" t="s">
        <v>139</v>
      </c>
      <c r="B17" s="161">
        <v>2653.11016642188</v>
      </c>
    </row>
    <row r="18" ht="12.75">
      <c r="B18" s="2"/>
    </row>
    <row r="19" spans="1:6" ht="12.75">
      <c r="A19" s="402" t="s">
        <v>214</v>
      </c>
      <c r="B19" s="402"/>
      <c r="C19" s="402"/>
      <c r="D19" s="402"/>
      <c r="E19" s="402"/>
      <c r="F19" s="402"/>
    </row>
    <row r="20" spans="1:6" ht="12.75">
      <c r="A20" s="98"/>
      <c r="B20" s="99"/>
      <c r="C20" s="98"/>
      <c r="D20" s="98"/>
      <c r="E20" s="98"/>
      <c r="F20" s="98"/>
    </row>
    <row r="21" spans="1:6" ht="53.25" customHeight="1">
      <c r="A21" s="402" t="s">
        <v>343</v>
      </c>
      <c r="B21" s="402"/>
      <c r="C21" s="402"/>
      <c r="D21" s="402"/>
      <c r="E21" s="402"/>
      <c r="F21" s="402"/>
    </row>
  </sheetData>
  <mergeCells count="2">
    <mergeCell ref="A19:F19"/>
    <mergeCell ref="A21:F21"/>
  </mergeCells>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G78"/>
  <sheetViews>
    <sheetView zoomScaleSheetLayoutView="100"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236</v>
      </c>
      <c r="B1" s="1"/>
    </row>
    <row r="3" spans="1:5" ht="12.75">
      <c r="A3" s="348" t="s">
        <v>242</v>
      </c>
      <c r="B3" s="348"/>
      <c r="C3" s="348" t="s">
        <v>243</v>
      </c>
      <c r="E3" s="349"/>
    </row>
    <row r="4" spans="1:3" ht="12.75">
      <c r="A4" s="350"/>
      <c r="B4" s="350"/>
      <c r="C4" s="350" t="s">
        <v>244</v>
      </c>
    </row>
    <row r="6" spans="1:3" ht="12.75">
      <c r="A6" s="47">
        <v>1950</v>
      </c>
      <c r="B6" s="47"/>
      <c r="C6" s="351">
        <v>10.419164383561645</v>
      </c>
    </row>
    <row r="7" spans="1:3" ht="12.75">
      <c r="A7" s="47">
        <v>1951</v>
      </c>
      <c r="B7" s="47"/>
      <c r="C7" s="351">
        <v>11.733506849315066</v>
      </c>
    </row>
    <row r="8" spans="1:3" ht="12.75">
      <c r="A8" s="47">
        <v>1952</v>
      </c>
      <c r="B8" s="47"/>
      <c r="C8" s="351">
        <v>12.341665753424657</v>
      </c>
    </row>
    <row r="9" spans="1:3" ht="12.75">
      <c r="A9" s="47">
        <v>1953</v>
      </c>
      <c r="B9" s="47"/>
      <c r="C9" s="351">
        <v>13.14535616438356</v>
      </c>
    </row>
    <row r="10" spans="1:3" ht="12.75">
      <c r="A10" s="47">
        <v>1954</v>
      </c>
      <c r="B10" s="47"/>
      <c r="C10" s="351">
        <v>13.744775342465752</v>
      </c>
    </row>
    <row r="11" spans="1:3" ht="12.75">
      <c r="A11" s="47">
        <v>1955</v>
      </c>
      <c r="B11" s="47"/>
      <c r="C11" s="351">
        <v>15.41337808219178</v>
      </c>
    </row>
    <row r="12" spans="1:3" ht="12.75">
      <c r="A12" s="47">
        <v>1956</v>
      </c>
      <c r="B12" s="47"/>
      <c r="C12" s="351">
        <v>16.779934246575344</v>
      </c>
    </row>
    <row r="13" spans="1:3" ht="12.75">
      <c r="A13" s="47">
        <v>1957</v>
      </c>
      <c r="B13" s="47"/>
      <c r="C13" s="351">
        <v>17.639572602739726</v>
      </c>
    </row>
    <row r="14" spans="1:3" ht="12.75">
      <c r="A14" s="47">
        <v>1958</v>
      </c>
      <c r="B14" s="47"/>
      <c r="C14" s="351">
        <v>18.103424657534248</v>
      </c>
    </row>
    <row r="15" spans="1:3" ht="12.75">
      <c r="A15" s="47">
        <v>1959</v>
      </c>
      <c r="B15" s="47"/>
      <c r="C15" s="351">
        <v>19.54311780821918</v>
      </c>
    </row>
    <row r="16" spans="1:3" ht="12.75">
      <c r="A16" s="47">
        <v>1960</v>
      </c>
      <c r="B16" s="47"/>
      <c r="C16" s="351">
        <v>21.025917808219177</v>
      </c>
    </row>
    <row r="17" spans="1:3" ht="12.75">
      <c r="A17" s="47">
        <v>1961</v>
      </c>
      <c r="B17" s="47"/>
      <c r="C17" s="351">
        <v>22.42798082191781</v>
      </c>
    </row>
    <row r="18" spans="1:3" ht="12.75">
      <c r="A18" s="47">
        <v>1962</v>
      </c>
      <c r="B18" s="47"/>
      <c r="C18" s="351">
        <v>24.333857534246576</v>
      </c>
    </row>
    <row r="19" spans="1:3" ht="12.75">
      <c r="A19" s="47">
        <v>1963</v>
      </c>
      <c r="B19" s="47"/>
      <c r="C19" s="351">
        <v>26.13245479452055</v>
      </c>
    </row>
    <row r="20" spans="1:3" ht="12.75">
      <c r="A20" s="47">
        <v>1964</v>
      </c>
      <c r="B20" s="47"/>
      <c r="C20" s="351">
        <v>28.2456</v>
      </c>
    </row>
    <row r="21" spans="1:3" ht="12.75">
      <c r="A21" s="47">
        <v>1965</v>
      </c>
      <c r="B21" s="47"/>
      <c r="C21" s="351">
        <v>31.80639906849315</v>
      </c>
    </row>
    <row r="22" spans="1:3" ht="12.75">
      <c r="A22" s="47">
        <v>1966</v>
      </c>
      <c r="B22" s="47"/>
      <c r="C22" s="351">
        <v>34.57114241643836</v>
      </c>
    </row>
    <row r="23" spans="1:3" ht="12.75">
      <c r="A23" s="47">
        <v>1967</v>
      </c>
      <c r="B23" s="47"/>
      <c r="C23" s="351">
        <v>37.12056779178083</v>
      </c>
    </row>
    <row r="24" spans="1:3" ht="12.75">
      <c r="A24" s="47">
        <v>1968</v>
      </c>
      <c r="B24" s="47"/>
      <c r="C24" s="351">
        <v>40.438126185792356</v>
      </c>
    </row>
    <row r="25" spans="1:3" ht="12.75">
      <c r="A25" s="47">
        <v>1969</v>
      </c>
      <c r="B25" s="47"/>
      <c r="C25" s="351">
        <v>43.63515855068493</v>
      </c>
    </row>
    <row r="26" spans="1:3" ht="12.75">
      <c r="A26" s="47">
        <v>1970</v>
      </c>
      <c r="B26" s="47"/>
      <c r="C26" s="351">
        <v>48.06351957534246</v>
      </c>
    </row>
    <row r="27" spans="1:3" ht="12.75">
      <c r="A27" s="47">
        <v>1971</v>
      </c>
      <c r="B27" s="47"/>
      <c r="C27" s="351">
        <v>50.845615202739744</v>
      </c>
    </row>
    <row r="28" spans="1:3" ht="12.75">
      <c r="A28" s="47">
        <v>1972</v>
      </c>
      <c r="B28" s="47"/>
      <c r="C28" s="351">
        <v>53.66796827322404</v>
      </c>
    </row>
    <row r="29" spans="1:3" ht="12.75">
      <c r="A29" s="47">
        <v>1973</v>
      </c>
      <c r="B29" s="47"/>
      <c r="C29" s="351">
        <v>58.4653461150685</v>
      </c>
    </row>
    <row r="30" spans="1:3" ht="12.75">
      <c r="A30" s="47">
        <v>1974</v>
      </c>
      <c r="B30" s="47"/>
      <c r="C30" s="351">
        <v>58.61831591232876</v>
      </c>
    </row>
    <row r="31" spans="1:3" ht="12.75">
      <c r="A31" s="47">
        <v>1975</v>
      </c>
      <c r="B31" s="47"/>
      <c r="C31" s="351">
        <v>55.82642350410959</v>
      </c>
    </row>
    <row r="32" spans="1:3" ht="12.75">
      <c r="A32" s="47">
        <v>1976</v>
      </c>
      <c r="B32" s="47"/>
      <c r="C32" s="351">
        <v>60.4122803770492</v>
      </c>
    </row>
    <row r="33" spans="1:3" ht="12.75">
      <c r="A33" s="47">
        <v>1977</v>
      </c>
      <c r="B33" s="47"/>
      <c r="C33" s="351">
        <v>62.71400500547945</v>
      </c>
    </row>
    <row r="34" spans="1:3" ht="12.75">
      <c r="A34" s="47">
        <v>1978</v>
      </c>
      <c r="B34" s="47"/>
      <c r="C34" s="351">
        <v>63.33238413150684</v>
      </c>
    </row>
    <row r="35" spans="1:3" ht="12.75">
      <c r="A35" s="47">
        <v>1979</v>
      </c>
      <c r="B35" s="47"/>
      <c r="C35" s="351">
        <v>66.05049767945202</v>
      </c>
    </row>
    <row r="36" spans="1:3" ht="12.75">
      <c r="A36" s="47">
        <v>1980</v>
      </c>
      <c r="B36" s="47"/>
      <c r="C36" s="351">
        <v>62.94818625136609</v>
      </c>
    </row>
    <row r="37" spans="1:3" ht="12.75">
      <c r="A37" s="47">
        <v>1981</v>
      </c>
      <c r="B37" s="47"/>
      <c r="C37" s="351">
        <v>59.534732904109575</v>
      </c>
    </row>
    <row r="38" spans="1:3" ht="12.75">
      <c r="A38" s="47">
        <v>1982</v>
      </c>
      <c r="B38" s="47"/>
      <c r="C38" s="351">
        <v>57.29823452876713</v>
      </c>
    </row>
    <row r="39" spans="1:3" ht="12.75">
      <c r="A39" s="47">
        <v>1983</v>
      </c>
      <c r="B39" s="47"/>
      <c r="C39" s="351">
        <v>56.59890351232876</v>
      </c>
    </row>
    <row r="40" spans="1:3" ht="12.75">
      <c r="A40" s="47">
        <v>1984</v>
      </c>
      <c r="B40" s="47"/>
      <c r="C40" s="351">
        <v>57.68603502732242</v>
      </c>
    </row>
    <row r="41" spans="1:3" ht="12.75">
      <c r="A41" s="47">
        <v>1985</v>
      </c>
      <c r="B41" s="47"/>
      <c r="C41" s="351">
        <v>57.47221506301371</v>
      </c>
    </row>
    <row r="42" spans="1:3" ht="12.75">
      <c r="A42" s="47">
        <v>1986</v>
      </c>
      <c r="B42" s="47"/>
      <c r="C42" s="351">
        <v>60.4626609479452</v>
      </c>
    </row>
    <row r="43" spans="1:3" ht="12.75">
      <c r="A43" s="47">
        <v>1987</v>
      </c>
      <c r="B43" s="47"/>
      <c r="C43" s="351">
        <v>60.783570813698645</v>
      </c>
    </row>
    <row r="44" spans="1:3" ht="12.75">
      <c r="A44" s="47">
        <v>1988</v>
      </c>
      <c r="B44" s="47"/>
      <c r="C44" s="351">
        <v>63.154309751366114</v>
      </c>
    </row>
    <row r="45" spans="1:3" ht="12.75">
      <c r="A45" s="47">
        <v>1989</v>
      </c>
      <c r="B45" s="47"/>
      <c r="C45" s="351">
        <v>64.04189248493151</v>
      </c>
    </row>
    <row r="46" spans="1:3" ht="12.75">
      <c r="A46" s="47">
        <v>1990</v>
      </c>
      <c r="B46" s="47"/>
      <c r="C46" s="351">
        <v>65.45953523013699</v>
      </c>
    </row>
    <row r="47" spans="1:3" ht="12.75">
      <c r="A47" s="47">
        <v>1991</v>
      </c>
      <c r="B47" s="47"/>
      <c r="C47" s="351">
        <v>65.26782485753426</v>
      </c>
    </row>
    <row r="48" spans="1:3" ht="12.75">
      <c r="A48" s="47">
        <v>1992</v>
      </c>
      <c r="B48" s="47"/>
      <c r="C48" s="351">
        <v>65.77423723224045</v>
      </c>
    </row>
    <row r="49" spans="1:3" ht="12.75">
      <c r="A49" s="47">
        <v>1993</v>
      </c>
      <c r="B49" s="47"/>
      <c r="C49" s="351">
        <v>66.02841076712328</v>
      </c>
    </row>
    <row r="50" spans="1:3" ht="12.75">
      <c r="A50" s="47">
        <v>1994</v>
      </c>
      <c r="B50" s="47"/>
      <c r="C50" s="351">
        <v>67.10418813150686</v>
      </c>
    </row>
    <row r="51" spans="1:3" ht="12.75">
      <c r="A51" s="47">
        <v>1995</v>
      </c>
      <c r="B51" s="47"/>
      <c r="C51" s="351">
        <v>68.10195374520549</v>
      </c>
    </row>
    <row r="52" spans="1:3" ht="12.75">
      <c r="A52" s="47">
        <v>1996</v>
      </c>
      <c r="B52" s="47"/>
      <c r="C52" s="351">
        <v>69.89679047267757</v>
      </c>
    </row>
    <row r="53" spans="1:3" ht="12.75">
      <c r="A53" s="47">
        <v>1997</v>
      </c>
      <c r="B53" s="47"/>
      <c r="C53" s="351">
        <v>72.18489670684934</v>
      </c>
    </row>
    <row r="54" spans="1:3" ht="12.75">
      <c r="A54" s="47">
        <v>1998</v>
      </c>
      <c r="B54" s="47"/>
      <c r="C54" s="351">
        <v>73.53808652876714</v>
      </c>
    </row>
    <row r="55" spans="1:3" ht="12.75">
      <c r="A55" s="47">
        <v>1999</v>
      </c>
      <c r="B55" s="47"/>
      <c r="C55" s="351">
        <v>72.32480773424655</v>
      </c>
    </row>
    <row r="56" spans="1:3" ht="12.75">
      <c r="A56" s="47">
        <v>2000</v>
      </c>
      <c r="B56" s="47"/>
      <c r="C56" s="351">
        <v>74.82034812061423</v>
      </c>
    </row>
    <row r="57" spans="1:3" ht="12.75">
      <c r="A57" s="47">
        <v>2001</v>
      </c>
      <c r="B57" s="47"/>
      <c r="C57" s="351">
        <v>74.81275507739177</v>
      </c>
    </row>
    <row r="58" spans="1:3" ht="12.75">
      <c r="A58" s="47">
        <v>2002</v>
      </c>
      <c r="B58" s="47"/>
      <c r="C58" s="351">
        <v>74.53300839574597</v>
      </c>
    </row>
    <row r="59" spans="1:3" ht="12.75">
      <c r="A59" s="47">
        <v>2003</v>
      </c>
      <c r="B59" s="47"/>
      <c r="C59" s="351">
        <v>76.91597646626263</v>
      </c>
    </row>
    <row r="60" spans="1:3" ht="12.75">
      <c r="A60" s="47">
        <v>2004</v>
      </c>
      <c r="B60" s="47"/>
      <c r="C60" s="351">
        <v>80.37101795833355</v>
      </c>
    </row>
    <row r="61" spans="1:3" ht="12.75">
      <c r="A61" s="47">
        <v>2005</v>
      </c>
      <c r="B61" s="47"/>
      <c r="C61" s="351">
        <v>81.260774219637</v>
      </c>
    </row>
    <row r="62" spans="1:3" ht="12.75">
      <c r="A62" s="47">
        <v>2006</v>
      </c>
      <c r="B62" s="47"/>
      <c r="C62" s="351">
        <v>81.55731416179529</v>
      </c>
    </row>
    <row r="63" spans="1:3" ht="12.75">
      <c r="A63" s="47">
        <v>2007</v>
      </c>
      <c r="B63" s="47"/>
      <c r="C63" s="351">
        <v>81.44557624968158</v>
      </c>
    </row>
    <row r="64" spans="1:3" ht="12.75">
      <c r="A64" s="142">
        <v>2008</v>
      </c>
      <c r="B64" s="142"/>
      <c r="C64" s="351">
        <v>81.99470917140421</v>
      </c>
    </row>
    <row r="65" spans="1:3" ht="12.75">
      <c r="A65" s="57">
        <v>2009</v>
      </c>
      <c r="B65" s="57"/>
      <c r="C65" s="352">
        <v>79.94793376615671</v>
      </c>
    </row>
    <row r="66" spans="1:3" ht="12.75">
      <c r="A66" s="142"/>
      <c r="B66" s="142"/>
      <c r="C66" s="353"/>
    </row>
    <row r="67" spans="1:7" ht="12.75">
      <c r="A67" s="354" t="s">
        <v>245</v>
      </c>
      <c r="B67" s="354"/>
      <c r="C67" s="355"/>
      <c r="D67" s="98"/>
      <c r="E67" s="98"/>
      <c r="F67" s="98"/>
      <c r="G67" s="98"/>
    </row>
    <row r="68" spans="1:7" ht="12.75">
      <c r="A68" s="354"/>
      <c r="B68" s="354"/>
      <c r="C68" s="355"/>
      <c r="D68" s="98"/>
      <c r="E68" s="98"/>
      <c r="F68" s="98"/>
      <c r="G68" s="98"/>
    </row>
    <row r="69" spans="1:7" ht="42" customHeight="1">
      <c r="A69" s="402" t="s">
        <v>292</v>
      </c>
      <c r="B69" s="402"/>
      <c r="C69" s="402"/>
      <c r="D69" s="402"/>
      <c r="E69" s="402"/>
      <c r="F69" s="402"/>
      <c r="G69" s="402"/>
    </row>
    <row r="70" spans="1:7" ht="12.75">
      <c r="A70" s="60"/>
      <c r="B70" s="60"/>
      <c r="C70" s="60"/>
      <c r="D70" s="60"/>
      <c r="E70" s="60"/>
      <c r="F70" s="60"/>
      <c r="G70" s="60"/>
    </row>
    <row r="71" spans="1:7" ht="56.25" customHeight="1">
      <c r="A71" s="402" t="s">
        <v>343</v>
      </c>
      <c r="B71" s="402"/>
      <c r="C71" s="402"/>
      <c r="D71" s="402"/>
      <c r="E71" s="402"/>
      <c r="F71" s="402"/>
      <c r="G71" s="402"/>
    </row>
    <row r="72" spans="1:7" ht="12.75">
      <c r="A72" s="60"/>
      <c r="B72" s="60"/>
      <c r="C72" s="60"/>
      <c r="D72" s="60"/>
      <c r="E72" s="60"/>
      <c r="F72" s="60"/>
      <c r="G72" s="60"/>
    </row>
    <row r="73" spans="1:7" ht="12.75">
      <c r="A73" s="60"/>
      <c r="B73" s="60"/>
      <c r="C73" s="60"/>
      <c r="D73" s="60"/>
      <c r="E73" s="60"/>
      <c r="F73" s="60"/>
      <c r="G73" s="60"/>
    </row>
    <row r="74" spans="1:7" ht="12.75">
      <c r="A74" s="60"/>
      <c r="B74" s="60"/>
      <c r="C74" s="60"/>
      <c r="D74" s="60"/>
      <c r="E74" s="60"/>
      <c r="F74" s="60"/>
      <c r="G74" s="60"/>
    </row>
    <row r="75" spans="1:7" ht="12.75">
      <c r="A75" s="60"/>
      <c r="B75" s="60"/>
      <c r="C75" s="60"/>
      <c r="D75" s="60"/>
      <c r="E75" s="60"/>
      <c r="F75" s="60"/>
      <c r="G75" s="60"/>
    </row>
    <row r="76" spans="1:7" ht="12.75">
      <c r="A76" s="60"/>
      <c r="B76" s="60"/>
      <c r="C76" s="60"/>
      <c r="D76" s="60"/>
      <c r="E76" s="60"/>
      <c r="F76" s="60"/>
      <c r="G76" s="60"/>
    </row>
    <row r="77" spans="1:7" ht="12.75">
      <c r="A77" s="12"/>
      <c r="B77" s="12"/>
      <c r="C77" s="12"/>
      <c r="D77" s="12"/>
      <c r="E77" s="12"/>
      <c r="F77" s="12"/>
      <c r="G77" s="12"/>
    </row>
    <row r="78" spans="1:7" ht="12.75">
      <c r="A78" s="12"/>
      <c r="B78" s="12"/>
      <c r="C78" s="12"/>
      <c r="D78" s="12"/>
      <c r="E78" s="12"/>
      <c r="F78" s="12"/>
      <c r="G78" s="12"/>
    </row>
  </sheetData>
  <mergeCells count="2">
    <mergeCell ref="A69:G69"/>
    <mergeCell ref="A71:G71"/>
  </mergeCells>
  <printOptions/>
  <pageMargins left="0.75" right="0.75" top="1" bottom="1" header="0.5" footer="0.5"/>
  <pageSetup horizontalDpi="600" verticalDpi="600" orientation="portrait" scale="79" r:id="rId1"/>
  <rowBreaks count="1" manualBreakCount="1">
    <brk id="65" max="6" man="1"/>
  </rowBreaks>
</worksheet>
</file>

<file path=xl/worksheets/sheet34.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
    </sheetView>
  </sheetViews>
  <sheetFormatPr defaultColWidth="9.140625" defaultRowHeight="12.75"/>
  <cols>
    <col min="1" max="1" width="18.8515625" style="0" customWidth="1"/>
    <col min="2" max="2" width="12.8515625" style="2" customWidth="1"/>
    <col min="6" max="6" width="11.421875" style="0" customWidth="1"/>
  </cols>
  <sheetData>
    <row r="1" ht="12.75">
      <c r="A1" s="1" t="s">
        <v>238</v>
      </c>
    </row>
    <row r="3" spans="1:2" ht="12.75">
      <c r="A3" s="3" t="s">
        <v>133</v>
      </c>
      <c r="B3" s="4" t="s">
        <v>243</v>
      </c>
    </row>
    <row r="4" ht="25.5">
      <c r="B4" s="356" t="s">
        <v>244</v>
      </c>
    </row>
    <row r="6" spans="1:2" ht="12.75">
      <c r="A6" s="39" t="s">
        <v>200</v>
      </c>
      <c r="B6" s="357">
        <v>10.032114214399998</v>
      </c>
    </row>
    <row r="7" spans="1:2" ht="12.75">
      <c r="A7" s="39" t="s">
        <v>235</v>
      </c>
      <c r="B7" s="357">
        <v>9.713092905534252</v>
      </c>
    </row>
    <row r="8" spans="1:2" ht="12.75">
      <c r="A8" s="39" t="s">
        <v>121</v>
      </c>
      <c r="B8" s="357">
        <v>7.196</v>
      </c>
    </row>
    <row r="9" spans="1:2" ht="12.75">
      <c r="A9" s="39" t="s">
        <v>234</v>
      </c>
      <c r="B9" s="357">
        <v>4.216025597</v>
      </c>
    </row>
    <row r="10" spans="1:2" ht="12.75">
      <c r="A10" s="39" t="s">
        <v>95</v>
      </c>
      <c r="B10" s="357">
        <v>3.79035616438356</v>
      </c>
    </row>
    <row r="11" spans="1:2" ht="12.75">
      <c r="A11" s="39" t="s">
        <v>211</v>
      </c>
      <c r="B11" s="357">
        <v>3.212478618143791</v>
      </c>
    </row>
    <row r="12" spans="1:2" ht="12.75">
      <c r="A12" s="39" t="s">
        <v>196</v>
      </c>
      <c r="B12" s="357">
        <v>2.9794667174219223</v>
      </c>
    </row>
    <row r="13" spans="1:2" ht="12.75">
      <c r="A13" s="39" t="s">
        <v>246</v>
      </c>
      <c r="B13" s="357">
        <v>2.59900832328767</v>
      </c>
    </row>
    <row r="14" spans="1:2" ht="12.75">
      <c r="A14" s="39" t="s">
        <v>247</v>
      </c>
      <c r="B14" s="357">
        <v>2.482</v>
      </c>
    </row>
    <row r="15" spans="1:2" ht="12.75">
      <c r="A15" s="39" t="s">
        <v>248</v>
      </c>
      <c r="B15" s="357">
        <v>2.4810573264657543</v>
      </c>
    </row>
    <row r="16" spans="1:2" ht="12.75">
      <c r="A16" s="39" t="s">
        <v>213</v>
      </c>
      <c r="B16" s="357">
        <v>2.4367397260274</v>
      </c>
    </row>
    <row r="17" spans="1:2" ht="12.75">
      <c r="A17" s="39" t="s">
        <v>212</v>
      </c>
      <c r="B17" s="357">
        <v>2.3420740664388533</v>
      </c>
    </row>
    <row r="18" spans="1:2" ht="12.75">
      <c r="A18" s="39" t="s">
        <v>249</v>
      </c>
      <c r="B18" s="357">
        <v>2.0607945209999996</v>
      </c>
    </row>
    <row r="19" spans="1:2" ht="12.75">
      <c r="A19" s="39" t="s">
        <v>172</v>
      </c>
      <c r="B19" s="357">
        <v>2.029041248891403</v>
      </c>
    </row>
    <row r="20" spans="1:2" ht="12.75">
      <c r="A20" s="39" t="s">
        <v>250</v>
      </c>
      <c r="B20" s="357">
        <v>1.8108976103167131</v>
      </c>
    </row>
    <row r="21" spans="1:2" ht="12.75">
      <c r="A21" s="39" t="s">
        <v>251</v>
      </c>
      <c r="B21" s="357">
        <v>1.784</v>
      </c>
    </row>
    <row r="22" spans="1:2" ht="12.75">
      <c r="A22" s="39" t="s">
        <v>252</v>
      </c>
      <c r="B22" s="357">
        <v>1.6816122739726025</v>
      </c>
    </row>
    <row r="23" spans="1:2" ht="12.75">
      <c r="A23" s="39" t="s">
        <v>253</v>
      </c>
      <c r="B23" s="357">
        <v>1.652</v>
      </c>
    </row>
    <row r="24" spans="1:2" ht="12.75">
      <c r="A24" s="39" t="s">
        <v>176</v>
      </c>
      <c r="B24" s="357">
        <v>1.4479658665309572</v>
      </c>
    </row>
    <row r="25" spans="1:2" ht="12.75">
      <c r="A25" s="39" t="s">
        <v>254</v>
      </c>
      <c r="B25" s="358">
        <v>1.3449052246575341</v>
      </c>
    </row>
    <row r="27" spans="1:2" ht="12.75">
      <c r="A27" s="160" t="s">
        <v>139</v>
      </c>
      <c r="B27" s="359">
        <v>79.9479337661567</v>
      </c>
    </row>
    <row r="28" spans="1:2" ht="12.75">
      <c r="A28" s="39"/>
      <c r="B28" s="49"/>
    </row>
    <row r="29" ht="12.75">
      <c r="A29" s="63" t="s">
        <v>245</v>
      </c>
    </row>
    <row r="31" spans="1:3" ht="12.75">
      <c r="A31" t="s">
        <v>210</v>
      </c>
      <c r="B31"/>
      <c r="C31" s="2"/>
    </row>
    <row r="32" spans="2:3" ht="12.75">
      <c r="B32"/>
      <c r="C32" s="2"/>
    </row>
    <row r="33" spans="1:6" ht="51.75" customHeight="1">
      <c r="A33" s="398" t="s">
        <v>343</v>
      </c>
      <c r="B33" s="398"/>
      <c r="C33" s="398"/>
      <c r="D33" s="398"/>
      <c r="E33" s="398"/>
      <c r="F33" s="398"/>
    </row>
  </sheetData>
  <mergeCells count="1">
    <mergeCell ref="A33:F33"/>
  </mergeCells>
  <printOptions/>
  <pageMargins left="0.75" right="0.75" top="1" bottom="1" header="0.5" footer="0.5"/>
  <pageSetup fitToHeight="1" fitToWidth="1"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14.57421875" style="0" customWidth="1"/>
    <col min="2" max="2" width="12.8515625" style="2" customWidth="1"/>
    <col min="6" max="6" width="11.421875" style="0" customWidth="1"/>
  </cols>
  <sheetData>
    <row r="1" ht="12.75">
      <c r="A1" s="1" t="s">
        <v>239</v>
      </c>
    </row>
    <row r="3" spans="1:2" ht="12.75">
      <c r="A3" s="3" t="s">
        <v>133</v>
      </c>
      <c r="B3" s="4" t="s">
        <v>255</v>
      </c>
    </row>
    <row r="4" ht="25.5">
      <c r="B4" s="356" t="s">
        <v>244</v>
      </c>
    </row>
    <row r="6" spans="1:2" ht="12.75">
      <c r="A6" t="s">
        <v>121</v>
      </c>
      <c r="B6" s="357">
        <v>18.686221917808222</v>
      </c>
    </row>
    <row r="7" spans="1:2" ht="12.75">
      <c r="A7" s="23" t="s">
        <v>95</v>
      </c>
      <c r="B7" s="357">
        <v>8.625208750684932</v>
      </c>
    </row>
    <row r="8" spans="1:2" ht="12.75">
      <c r="A8" s="23" t="s">
        <v>119</v>
      </c>
      <c r="B8" s="357">
        <v>4.396120318892784</v>
      </c>
    </row>
    <row r="9" spans="1:2" ht="12.75">
      <c r="A9" s="23" t="s">
        <v>98</v>
      </c>
      <c r="B9" s="357">
        <v>3.1827868747935972</v>
      </c>
    </row>
    <row r="10" spans="1:2" ht="12.75">
      <c r="A10" s="23" t="s">
        <v>200</v>
      </c>
      <c r="B10" s="357">
        <v>2.6951069161369854</v>
      </c>
    </row>
    <row r="11" spans="1:2" ht="12.75">
      <c r="A11" s="23" t="s">
        <v>235</v>
      </c>
      <c r="B11" s="357">
        <v>2.614227770821541</v>
      </c>
    </row>
    <row r="12" spans="1:2" ht="12.75">
      <c r="A12" s="23" t="s">
        <v>96</v>
      </c>
      <c r="B12" s="357">
        <v>2.4216433424657575</v>
      </c>
    </row>
    <row r="13" spans="1:2" ht="12.75">
      <c r="A13" s="23" t="s">
        <v>172</v>
      </c>
      <c r="B13" s="357">
        <v>2.404893474052079</v>
      </c>
    </row>
    <row r="14" spans="1:2" ht="12.75">
      <c r="A14" s="23" t="s">
        <v>134</v>
      </c>
      <c r="B14" s="357">
        <v>2.326994429315616</v>
      </c>
    </row>
    <row r="15" spans="1:2" ht="12.75">
      <c r="A15" s="23" t="s">
        <v>211</v>
      </c>
      <c r="B15" s="357">
        <v>2.1954766434890103</v>
      </c>
    </row>
    <row r="16" spans="1:2" ht="12.75">
      <c r="A16" t="s">
        <v>196</v>
      </c>
      <c r="B16" s="357">
        <v>1.944539206477265</v>
      </c>
    </row>
    <row r="17" spans="1:2" ht="12.75">
      <c r="A17" t="s">
        <v>138</v>
      </c>
      <c r="B17" s="357">
        <v>1.833444383561644</v>
      </c>
    </row>
    <row r="18" spans="1:2" ht="12.75">
      <c r="A18" t="s">
        <v>234</v>
      </c>
      <c r="B18" s="357">
        <v>1.7406612015418093</v>
      </c>
    </row>
    <row r="19" spans="1:2" ht="12.75">
      <c r="A19" t="s">
        <v>176</v>
      </c>
      <c r="B19" s="357">
        <v>1.6113857447381874</v>
      </c>
    </row>
    <row r="20" spans="1:2" ht="12.75">
      <c r="A20" t="s">
        <v>99</v>
      </c>
      <c r="B20" s="357">
        <v>1.5795410410958912</v>
      </c>
    </row>
    <row r="21" spans="1:2" ht="12.75">
      <c r="A21" t="s">
        <v>97</v>
      </c>
      <c r="B21" s="357">
        <v>1.4922172037260273</v>
      </c>
    </row>
    <row r="22" spans="1:2" ht="12.75">
      <c r="A22" t="s">
        <v>194</v>
      </c>
      <c r="B22" s="357">
        <v>1.3442804035218576</v>
      </c>
    </row>
    <row r="23" spans="1:2" ht="12.75">
      <c r="A23" t="s">
        <v>169</v>
      </c>
      <c r="B23" s="357">
        <v>1.053867671229863</v>
      </c>
    </row>
    <row r="24" spans="1:2" ht="12.75">
      <c r="A24" t="s">
        <v>120</v>
      </c>
      <c r="B24" s="357">
        <v>1.0141798810946219</v>
      </c>
    </row>
    <row r="25" spans="1:2" ht="12.75">
      <c r="A25" s="23" t="s">
        <v>256</v>
      </c>
      <c r="B25" s="358">
        <v>1.0018839249364937</v>
      </c>
    </row>
    <row r="26" spans="1:2" ht="12.75">
      <c r="A26" s="23"/>
      <c r="B26" s="358"/>
    </row>
    <row r="27" spans="1:2" ht="12.75">
      <c r="A27" s="160" t="s">
        <v>139</v>
      </c>
      <c r="B27" s="359">
        <v>84.0768789782413</v>
      </c>
    </row>
    <row r="29" ht="12.75">
      <c r="A29" t="s">
        <v>257</v>
      </c>
    </row>
    <row r="31" spans="1:3" ht="12.75">
      <c r="A31" t="s">
        <v>210</v>
      </c>
      <c r="B31"/>
      <c r="C31" s="2"/>
    </row>
    <row r="32" spans="2:3" ht="12.75">
      <c r="B32"/>
      <c r="C32" s="2"/>
    </row>
    <row r="33" spans="1:6" ht="51.75" customHeight="1">
      <c r="A33" s="398" t="s">
        <v>343</v>
      </c>
      <c r="B33" s="398"/>
      <c r="C33" s="398"/>
      <c r="D33" s="398"/>
      <c r="E33" s="398"/>
      <c r="F33" s="398"/>
    </row>
  </sheetData>
  <mergeCells count="1">
    <mergeCell ref="A33:F33"/>
  </mergeCell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A1" sqref="A1"/>
    </sheetView>
  </sheetViews>
  <sheetFormatPr defaultColWidth="9.140625" defaultRowHeight="12.75"/>
  <cols>
    <col min="1" max="1" width="18.8515625" style="0" customWidth="1"/>
    <col min="2" max="2" width="12.8515625" style="2" customWidth="1"/>
    <col min="6" max="6" width="18.421875" style="0" customWidth="1"/>
  </cols>
  <sheetData>
    <row r="1" ht="12.75">
      <c r="A1" s="1" t="s">
        <v>240</v>
      </c>
    </row>
    <row r="3" spans="1:2" ht="12.75">
      <c r="A3" s="3" t="s">
        <v>133</v>
      </c>
      <c r="B3" s="4" t="s">
        <v>258</v>
      </c>
    </row>
    <row r="4" ht="25.5">
      <c r="B4" s="356" t="s">
        <v>244</v>
      </c>
    </row>
    <row r="6" spans="1:2" ht="12.75">
      <c r="A6" s="360" t="s">
        <v>121</v>
      </c>
      <c r="B6" s="357">
        <v>9.013</v>
      </c>
    </row>
    <row r="7" spans="1:2" ht="12.75">
      <c r="A7" s="360" t="s">
        <v>95</v>
      </c>
      <c r="B7" s="357">
        <v>3.88</v>
      </c>
    </row>
    <row r="8" spans="1:2" ht="12.75">
      <c r="A8" s="360" t="s">
        <v>119</v>
      </c>
      <c r="B8" s="357">
        <v>3.444428</v>
      </c>
    </row>
    <row r="9" spans="1:2" ht="12.75">
      <c r="A9" s="360" t="s">
        <v>98</v>
      </c>
      <c r="B9" s="357">
        <v>2.62</v>
      </c>
    </row>
    <row r="10" spans="1:2" ht="12.75">
      <c r="A10" s="360" t="s">
        <v>134</v>
      </c>
      <c r="B10" s="357">
        <v>2.319944</v>
      </c>
    </row>
    <row r="11" spans="1:2" ht="12.75">
      <c r="A11" s="360" t="s">
        <v>96</v>
      </c>
      <c r="B11" s="357">
        <v>1.9748430000000001</v>
      </c>
    </row>
    <row r="12" spans="1:2" ht="12.75">
      <c r="A12" s="360" t="s">
        <v>99</v>
      </c>
      <c r="B12" s="357">
        <v>1.5399880000000001</v>
      </c>
    </row>
    <row r="13" spans="1:2" ht="12.75">
      <c r="A13" s="360" t="s">
        <v>138</v>
      </c>
      <c r="B13" s="357">
        <v>1.441676</v>
      </c>
    </row>
    <row r="14" spans="1:2" ht="12.75">
      <c r="A14" s="360" t="s">
        <v>97</v>
      </c>
      <c r="B14" s="357">
        <v>1.055412</v>
      </c>
    </row>
    <row r="15" spans="1:2" ht="12.75">
      <c r="A15" s="360" t="s">
        <v>169</v>
      </c>
      <c r="B15" s="357">
        <v>0.966619</v>
      </c>
    </row>
    <row r="16" spans="1:2" ht="12.75">
      <c r="A16" s="360" t="s">
        <v>176</v>
      </c>
      <c r="B16" s="357">
        <v>0.956509</v>
      </c>
    </row>
    <row r="17" spans="1:2" ht="12.75">
      <c r="A17" s="360" t="s">
        <v>120</v>
      </c>
      <c r="B17" s="357">
        <v>0.952</v>
      </c>
    </row>
    <row r="18" spans="1:2" ht="12.75">
      <c r="A18" s="360" t="s">
        <v>256</v>
      </c>
      <c r="B18" s="357">
        <v>0.857</v>
      </c>
    </row>
    <row r="19" spans="1:2" ht="12.75">
      <c r="A19" s="360" t="s">
        <v>211</v>
      </c>
      <c r="B19" s="357">
        <v>0.8061269999999999</v>
      </c>
    </row>
    <row r="20" spans="1:2" ht="12.75">
      <c r="A20" s="360" t="s">
        <v>201</v>
      </c>
      <c r="B20" s="357">
        <v>0.791</v>
      </c>
    </row>
    <row r="21" spans="1:2" ht="12.75">
      <c r="A21" s="360" t="s">
        <v>136</v>
      </c>
      <c r="B21" s="357">
        <v>0.636417</v>
      </c>
    </row>
    <row r="22" spans="1:2" ht="12.75">
      <c r="A22" s="360" t="s">
        <v>177</v>
      </c>
      <c r="B22" s="357">
        <v>0.436</v>
      </c>
    </row>
    <row r="23" spans="1:2" ht="12.75">
      <c r="A23" s="360" t="s">
        <v>259</v>
      </c>
      <c r="B23" s="357">
        <v>0.43</v>
      </c>
    </row>
    <row r="24" spans="1:2" ht="12.75">
      <c r="A24" s="360" t="s">
        <v>175</v>
      </c>
      <c r="B24" s="357">
        <v>0.40149799999999997</v>
      </c>
    </row>
    <row r="25" spans="1:2" ht="12.75">
      <c r="A25" s="360" t="s">
        <v>161</v>
      </c>
      <c r="B25" s="357">
        <v>0.398528</v>
      </c>
    </row>
    <row r="27" spans="1:2" ht="12.75">
      <c r="A27" s="160" t="s">
        <v>139</v>
      </c>
      <c r="B27" s="359">
        <v>42.233258</v>
      </c>
    </row>
    <row r="28" spans="1:2" ht="12.75">
      <c r="A28" s="39"/>
      <c r="B28" s="49"/>
    </row>
    <row r="29" spans="1:7" ht="40.5" customHeight="1">
      <c r="A29" s="403" t="s">
        <v>260</v>
      </c>
      <c r="B29" s="403"/>
      <c r="C29" s="403"/>
      <c r="D29" s="403"/>
      <c r="E29" s="403"/>
      <c r="F29" s="403"/>
      <c r="G29" s="163"/>
    </row>
    <row r="30" spans="1:7" ht="12.75">
      <c r="A30" s="101"/>
      <c r="B30" s="101"/>
      <c r="C30" s="101"/>
      <c r="D30" s="101"/>
      <c r="E30" s="101"/>
      <c r="F30" s="101"/>
      <c r="G30" s="148"/>
    </row>
    <row r="31" spans="1:6" ht="39.75" customHeight="1">
      <c r="A31" s="402" t="s">
        <v>293</v>
      </c>
      <c r="B31" s="402"/>
      <c r="C31" s="402"/>
      <c r="D31" s="402"/>
      <c r="E31" s="402"/>
      <c r="F31" s="402"/>
    </row>
    <row r="32" spans="1:6" ht="12.75">
      <c r="A32" s="98"/>
      <c r="B32" s="98"/>
      <c r="C32" s="99"/>
      <c r="D32" s="98"/>
      <c r="E32" s="98"/>
      <c r="F32" s="98"/>
    </row>
    <row r="33" spans="1:6" ht="54.75" customHeight="1">
      <c r="A33" s="402" t="s">
        <v>343</v>
      </c>
      <c r="B33" s="402"/>
      <c r="C33" s="402"/>
      <c r="D33" s="402"/>
      <c r="E33" s="402"/>
      <c r="F33" s="402"/>
    </row>
  </sheetData>
  <mergeCells count="3">
    <mergeCell ref="A33:F33"/>
    <mergeCell ref="A31:F31"/>
    <mergeCell ref="A29:F29"/>
  </mergeCells>
  <printOptions/>
  <pageMargins left="0.75" right="0.75" top="1" bottom="1" header="0.5" footer="0.5"/>
  <pageSetup fitToHeight="1" fitToWidth="1" horizontalDpi="600" verticalDpi="600"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F30"/>
  <sheetViews>
    <sheetView zoomScaleSheetLayoutView="100"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12.7109375" style="0" customWidth="1"/>
    <col min="7" max="8" width="9.140625" style="0" hidden="1" customWidth="1"/>
  </cols>
  <sheetData>
    <row r="1" spans="1:2" ht="12.75">
      <c r="A1" s="1" t="s">
        <v>241</v>
      </c>
      <c r="B1" s="1"/>
    </row>
    <row r="3" spans="1:4" ht="12.75">
      <c r="A3" s="361" t="s">
        <v>261</v>
      </c>
      <c r="B3" s="361" t="s">
        <v>133</v>
      </c>
      <c r="C3" s="352" t="s">
        <v>262</v>
      </c>
      <c r="D3" s="352" t="s">
        <v>263</v>
      </c>
    </row>
    <row r="4" spans="3:4" ht="12.75">
      <c r="C4" s="350"/>
      <c r="D4" s="350" t="s">
        <v>264</v>
      </c>
    </row>
    <row r="5" spans="3:4" ht="12.75">
      <c r="C5" s="350"/>
      <c r="D5" s="350"/>
    </row>
    <row r="6" spans="1:4" ht="12.75">
      <c r="A6" t="s">
        <v>265</v>
      </c>
      <c r="B6" t="s">
        <v>213</v>
      </c>
      <c r="C6" s="350">
        <v>1917</v>
      </c>
      <c r="D6" s="350" t="s">
        <v>266</v>
      </c>
    </row>
    <row r="7" spans="1:4" ht="12.75">
      <c r="A7" t="s">
        <v>267</v>
      </c>
      <c r="B7" t="s">
        <v>247</v>
      </c>
      <c r="C7" s="350">
        <v>1927</v>
      </c>
      <c r="D7" s="350" t="s">
        <v>268</v>
      </c>
    </row>
    <row r="8" spans="1:4" ht="12.75">
      <c r="A8" s="362" t="s">
        <v>269</v>
      </c>
      <c r="B8" t="s">
        <v>234</v>
      </c>
      <c r="C8" s="350">
        <v>1928</v>
      </c>
      <c r="D8" s="363">
        <v>1214</v>
      </c>
    </row>
    <row r="9" spans="1:4" ht="12.75">
      <c r="A9" t="s">
        <v>270</v>
      </c>
      <c r="B9" t="s">
        <v>248</v>
      </c>
      <c r="C9" s="350">
        <v>1938</v>
      </c>
      <c r="D9" s="350" t="s">
        <v>271</v>
      </c>
    </row>
    <row r="10" spans="1:4" ht="12.75">
      <c r="A10" t="s">
        <v>272</v>
      </c>
      <c r="B10" t="s">
        <v>235</v>
      </c>
      <c r="C10" s="350">
        <v>1941</v>
      </c>
      <c r="D10" s="363">
        <v>1319</v>
      </c>
    </row>
    <row r="11" spans="1:4" ht="12.75">
      <c r="A11" t="s">
        <v>273</v>
      </c>
      <c r="B11" t="s">
        <v>235</v>
      </c>
      <c r="C11" s="350">
        <v>1948</v>
      </c>
      <c r="D11" s="350" t="s">
        <v>274</v>
      </c>
    </row>
    <row r="12" spans="1:4" ht="12.75">
      <c r="A12" t="s">
        <v>275</v>
      </c>
      <c r="B12" t="s">
        <v>200</v>
      </c>
      <c r="C12" s="350">
        <v>1948</v>
      </c>
      <c r="D12" s="364">
        <v>17</v>
      </c>
    </row>
    <row r="13" spans="1:4" ht="12.75">
      <c r="A13" t="s">
        <v>276</v>
      </c>
      <c r="B13" t="s">
        <v>235</v>
      </c>
      <c r="C13" s="350">
        <v>1951</v>
      </c>
      <c r="D13" s="350" t="s">
        <v>277</v>
      </c>
    </row>
    <row r="14" spans="1:4" ht="12.75">
      <c r="A14" t="s">
        <v>278</v>
      </c>
      <c r="B14" t="s">
        <v>247</v>
      </c>
      <c r="C14" s="350">
        <v>1953</v>
      </c>
      <c r="D14" s="350" t="s">
        <v>279</v>
      </c>
    </row>
    <row r="15" spans="1:4" ht="12.75">
      <c r="A15" t="s">
        <v>280</v>
      </c>
      <c r="B15" t="s">
        <v>235</v>
      </c>
      <c r="C15" s="350">
        <v>1957</v>
      </c>
      <c r="D15" s="363">
        <v>1123</v>
      </c>
    </row>
    <row r="16" spans="1:4" ht="12.75">
      <c r="A16" t="s">
        <v>281</v>
      </c>
      <c r="B16" t="s">
        <v>235</v>
      </c>
      <c r="C16" s="350">
        <v>1957</v>
      </c>
      <c r="D16" s="363">
        <v>1319</v>
      </c>
    </row>
    <row r="17" spans="1:4" ht="12.75">
      <c r="A17" t="s">
        <v>282</v>
      </c>
      <c r="B17" t="s">
        <v>234</v>
      </c>
      <c r="C17" s="350">
        <v>1958</v>
      </c>
      <c r="D17" s="363">
        <v>1315</v>
      </c>
    </row>
    <row r="18" spans="1:4" ht="12.75">
      <c r="A18" t="s">
        <v>283</v>
      </c>
      <c r="B18" t="s">
        <v>95</v>
      </c>
      <c r="C18" s="350">
        <v>1959</v>
      </c>
      <c r="D18" s="363">
        <v>1318</v>
      </c>
    </row>
    <row r="19" spans="1:4" ht="12.75">
      <c r="A19" t="s">
        <v>284</v>
      </c>
      <c r="B19" t="s">
        <v>200</v>
      </c>
      <c r="C19" s="350">
        <v>1961</v>
      </c>
      <c r="D19" s="350">
        <v>28</v>
      </c>
    </row>
    <row r="20" spans="1:4" ht="12.75">
      <c r="A20" t="s">
        <v>285</v>
      </c>
      <c r="B20" t="s">
        <v>235</v>
      </c>
      <c r="C20" s="350">
        <v>1964</v>
      </c>
      <c r="D20" s="363">
        <v>1025</v>
      </c>
    </row>
    <row r="21" spans="1:4" ht="12.75">
      <c r="A21" t="s">
        <v>286</v>
      </c>
      <c r="B21" t="s">
        <v>246</v>
      </c>
      <c r="C21" s="350">
        <v>1964</v>
      </c>
      <c r="D21" s="363">
        <v>1721</v>
      </c>
    </row>
    <row r="22" spans="1:4" ht="12.75">
      <c r="A22" t="s">
        <v>287</v>
      </c>
      <c r="B22" t="s">
        <v>235</v>
      </c>
      <c r="C22" s="350">
        <v>1965</v>
      </c>
      <c r="D22" s="363">
        <v>1120</v>
      </c>
    </row>
    <row r="23" spans="1:4" ht="12.75">
      <c r="A23" t="s">
        <v>288</v>
      </c>
      <c r="B23" t="s">
        <v>235</v>
      </c>
      <c r="C23" s="350">
        <v>1968</v>
      </c>
      <c r="D23" s="363">
        <v>722</v>
      </c>
    </row>
    <row r="24" spans="1:4" ht="12.75">
      <c r="A24" t="s">
        <v>289</v>
      </c>
      <c r="B24" t="s">
        <v>196</v>
      </c>
      <c r="C24" s="350">
        <v>1976</v>
      </c>
      <c r="D24" s="363">
        <v>1120</v>
      </c>
    </row>
    <row r="25" spans="1:4" ht="12.75">
      <c r="A25" s="3" t="s">
        <v>290</v>
      </c>
      <c r="B25" s="3" t="s">
        <v>247</v>
      </c>
      <c r="C25" s="348">
        <v>1979</v>
      </c>
      <c r="D25" s="365">
        <v>1119</v>
      </c>
    </row>
    <row r="27" spans="1:6" ht="12.75">
      <c r="A27" s="98" t="s">
        <v>294</v>
      </c>
      <c r="B27" s="98"/>
      <c r="C27" s="98"/>
      <c r="D27" s="98"/>
      <c r="E27" s="98"/>
      <c r="F27" s="98"/>
    </row>
    <row r="28" spans="1:6" ht="12.75">
      <c r="A28" s="98" t="s">
        <v>291</v>
      </c>
      <c r="B28" s="98"/>
      <c r="C28" s="98"/>
      <c r="D28" s="98"/>
      <c r="E28" s="98"/>
      <c r="F28" s="98"/>
    </row>
    <row r="29" spans="1:6" ht="12.75">
      <c r="A29" s="98"/>
      <c r="B29" s="98"/>
      <c r="C29" s="98"/>
      <c r="D29" s="98"/>
      <c r="E29" s="98"/>
      <c r="F29" s="98"/>
    </row>
    <row r="30" spans="1:6" ht="42" customHeight="1">
      <c r="A30" s="402" t="s">
        <v>343</v>
      </c>
      <c r="B30" s="402"/>
      <c r="C30" s="402"/>
      <c r="D30" s="402"/>
      <c r="E30" s="402"/>
      <c r="F30" s="402"/>
    </row>
  </sheetData>
  <mergeCells count="1">
    <mergeCell ref="A30:F30"/>
  </mergeCells>
  <printOptions/>
  <pageMargins left="0.75" right="0.75" top="1" bottom="1" header="0.5" footer="0.5"/>
  <pageSetup fitToHeight="1" fitToWidth="1"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Z43"/>
  <sheetViews>
    <sheetView workbookViewId="0" topLeftCell="A1">
      <selection activeCell="A1" sqref="A1:L1"/>
    </sheetView>
  </sheetViews>
  <sheetFormatPr defaultColWidth="9.140625" defaultRowHeight="12.75"/>
  <cols>
    <col min="1" max="1" width="10.8515625" style="0" customWidth="1"/>
    <col min="2" max="2" width="10.28125" style="0" customWidth="1"/>
    <col min="6" max="6" width="9.28125" style="0" customWidth="1"/>
    <col min="8" max="8" width="9.28125" style="0" customWidth="1"/>
    <col min="21" max="21" width="14.140625" style="2" customWidth="1"/>
    <col min="22" max="22" width="12.57421875" style="2" customWidth="1"/>
    <col min="23" max="26" width="14.140625" style="2" customWidth="1"/>
  </cols>
  <sheetData>
    <row r="1" spans="1:12" ht="12.75">
      <c r="A1" s="395" t="s">
        <v>295</v>
      </c>
      <c r="B1" s="395"/>
      <c r="C1" s="395"/>
      <c r="D1" s="395"/>
      <c r="E1" s="395"/>
      <c r="F1" s="395"/>
      <c r="G1" s="395"/>
      <c r="H1" s="395"/>
      <c r="I1" s="395"/>
      <c r="J1" s="395"/>
      <c r="K1" s="395"/>
      <c r="L1" s="395"/>
    </row>
    <row r="2" spans="1:20" ht="12.75">
      <c r="A2" s="1"/>
      <c r="B2" s="1"/>
      <c r="C2" s="1"/>
      <c r="D2" s="1"/>
      <c r="E2" s="1"/>
      <c r="F2" s="1"/>
      <c r="G2" s="1"/>
      <c r="I2" s="1"/>
      <c r="J2" s="1"/>
      <c r="K2" s="1"/>
      <c r="L2" s="1"/>
      <c r="Q2" s="23"/>
      <c r="R2" s="23"/>
      <c r="S2" s="23"/>
      <c r="T2" s="23"/>
    </row>
    <row r="3" spans="1:20" ht="25.5">
      <c r="A3" s="173" t="s">
        <v>89</v>
      </c>
      <c r="B3" s="34" t="s">
        <v>95</v>
      </c>
      <c r="C3" s="34" t="s">
        <v>121</v>
      </c>
      <c r="D3" s="256" t="s">
        <v>98</v>
      </c>
      <c r="E3" s="34" t="s">
        <v>119</v>
      </c>
      <c r="F3" s="34" t="s">
        <v>177</v>
      </c>
      <c r="G3" s="4" t="s">
        <v>200</v>
      </c>
      <c r="H3" s="34" t="s">
        <v>96</v>
      </c>
      <c r="I3" s="34" t="s">
        <v>134</v>
      </c>
      <c r="J3" s="34" t="s">
        <v>175</v>
      </c>
      <c r="K3" s="34" t="s">
        <v>161</v>
      </c>
      <c r="L3" s="33" t="s">
        <v>139</v>
      </c>
      <c r="Q3" s="37"/>
      <c r="R3" s="23"/>
      <c r="S3" s="37"/>
      <c r="T3" s="23"/>
    </row>
    <row r="4" spans="1:26" ht="12.75" customHeight="1">
      <c r="A4" s="333"/>
      <c r="B4" s="397" t="s">
        <v>298</v>
      </c>
      <c r="C4" s="397"/>
      <c r="D4" s="397"/>
      <c r="E4" s="397"/>
      <c r="F4" s="397"/>
      <c r="G4" s="397"/>
      <c r="H4" s="397"/>
      <c r="I4" s="397"/>
      <c r="J4" s="397"/>
      <c r="K4" s="397"/>
      <c r="L4" s="397"/>
      <c r="Q4" s="366"/>
      <c r="R4" s="23"/>
      <c r="S4" s="366"/>
      <c r="T4" s="23"/>
      <c r="U4" s="323"/>
      <c r="V4" s="9"/>
      <c r="W4" s="9"/>
      <c r="X4" s="9"/>
      <c r="Y4" s="9"/>
      <c r="Z4" s="9"/>
    </row>
    <row r="5" spans="1:26" ht="12.75">
      <c r="A5" s="367"/>
      <c r="B5" s="367"/>
      <c r="C5" s="367"/>
      <c r="D5" s="367"/>
      <c r="E5" s="367"/>
      <c r="H5" s="367"/>
      <c r="L5" s="367"/>
      <c r="Q5" s="367"/>
      <c r="R5" s="23"/>
      <c r="S5" s="367"/>
      <c r="T5" s="23"/>
      <c r="U5" s="323"/>
      <c r="V5" s="9"/>
      <c r="W5" s="9"/>
      <c r="X5" s="9"/>
      <c r="Y5" s="9"/>
      <c r="Z5" s="9"/>
    </row>
    <row r="6" spans="1:26" ht="12.75">
      <c r="A6" s="340">
        <v>1980</v>
      </c>
      <c r="B6" s="368">
        <v>12.10770197222985</v>
      </c>
      <c r="C6" s="368">
        <v>15.422807339659654</v>
      </c>
      <c r="D6" s="368">
        <v>2.25052882278209</v>
      </c>
      <c r="E6" s="368">
        <v>2.2859111478466</v>
      </c>
      <c r="F6" s="9">
        <v>1.7281240632768002</v>
      </c>
      <c r="G6" s="2" t="s">
        <v>106</v>
      </c>
      <c r="H6" s="368">
        <v>5.5377907902575</v>
      </c>
      <c r="I6" s="192">
        <v>0.5237785779184</v>
      </c>
      <c r="J6" s="9">
        <v>4.0335593434304</v>
      </c>
      <c r="K6" s="9">
        <v>0.7347741608256001</v>
      </c>
      <c r="L6" s="368">
        <v>71.42673887571948</v>
      </c>
      <c r="N6" s="192"/>
      <c r="Q6" s="369"/>
      <c r="R6" s="23"/>
      <c r="S6" s="369"/>
      <c r="T6" s="23"/>
      <c r="U6" s="323"/>
      <c r="V6" s="9"/>
      <c r="W6" s="9"/>
      <c r="X6" s="9"/>
      <c r="Y6" s="9"/>
      <c r="Z6" s="9"/>
    </row>
    <row r="7" spans="1:26" ht="12.75">
      <c r="A7" s="340">
        <v>1981</v>
      </c>
      <c r="B7" s="368">
        <v>12.063693301599999</v>
      </c>
      <c r="C7" s="368">
        <v>15.907524202834393</v>
      </c>
      <c r="D7" s="368">
        <v>2.509927451396819</v>
      </c>
      <c r="E7" s="368">
        <v>2.5232563769152496</v>
      </c>
      <c r="F7" s="9">
        <v>2.0588438654112</v>
      </c>
      <c r="G7" s="2" t="s">
        <v>106</v>
      </c>
      <c r="H7" s="368">
        <v>5.605926847490549</v>
      </c>
      <c r="I7" s="192">
        <v>0.6049307251904</v>
      </c>
      <c r="J7" s="9">
        <v>3.596488561008</v>
      </c>
      <c r="K7" s="9">
        <v>1.064543089838053</v>
      </c>
      <c r="L7" s="368">
        <v>72.36864930505087</v>
      </c>
      <c r="N7" s="192"/>
      <c r="Q7" s="369"/>
      <c r="R7" s="23"/>
      <c r="S7" s="369"/>
      <c r="T7" s="23"/>
      <c r="U7" s="323"/>
      <c r="V7" s="9"/>
      <c r="W7" s="9"/>
      <c r="X7" s="9"/>
      <c r="Y7" s="9"/>
      <c r="Z7" s="9"/>
    </row>
    <row r="8" spans="1:26" ht="12.75">
      <c r="A8" s="340">
        <v>1982</v>
      </c>
      <c r="B8" s="368">
        <v>12.8130708815586</v>
      </c>
      <c r="C8" s="368">
        <v>15.321579157811046</v>
      </c>
      <c r="D8" s="368">
        <v>2.502514091224384</v>
      </c>
      <c r="E8" s="368">
        <v>2.4603585022999996</v>
      </c>
      <c r="F8" s="9">
        <v>2.2908715451664</v>
      </c>
      <c r="G8" s="2" t="s">
        <v>106</v>
      </c>
      <c r="H8" s="368">
        <v>5.559814967173249</v>
      </c>
      <c r="I8" s="192">
        <v>0.61310546472</v>
      </c>
      <c r="J8" s="9">
        <v>3.722879558104</v>
      </c>
      <c r="K8" s="9">
        <v>1.062256548708999</v>
      </c>
      <c r="L8" s="368">
        <v>73.487607381139</v>
      </c>
      <c r="N8" s="192"/>
      <c r="Q8" s="369"/>
      <c r="R8" s="23"/>
      <c r="S8" s="369"/>
      <c r="T8" s="23"/>
      <c r="U8" s="323"/>
      <c r="V8" s="9"/>
      <c r="W8" s="9"/>
      <c r="X8" s="9"/>
      <c r="Y8" s="9"/>
      <c r="Z8" s="9"/>
    </row>
    <row r="9" spans="1:26" ht="12.75">
      <c r="A9" s="340">
        <v>1983</v>
      </c>
      <c r="B9" s="368">
        <v>13.47605813152515</v>
      </c>
      <c r="C9" s="368">
        <v>15.894439583445159</v>
      </c>
      <c r="D9" s="368">
        <v>2.625393824351622</v>
      </c>
      <c r="E9" s="368">
        <v>2.50004170395</v>
      </c>
      <c r="F9" s="9">
        <v>2.3701585819632003</v>
      </c>
      <c r="G9" s="2" t="s">
        <v>106</v>
      </c>
      <c r="H9" s="368">
        <v>5.5955695318598995</v>
      </c>
      <c r="I9" s="192">
        <v>0.6544156775856</v>
      </c>
      <c r="J9" s="9">
        <v>3.7138714713408008</v>
      </c>
      <c r="K9" s="9">
        <v>1.0515184077389716</v>
      </c>
      <c r="L9" s="368">
        <v>75.29019766842183</v>
      </c>
      <c r="N9" s="192"/>
      <c r="Q9" s="369"/>
      <c r="R9" s="23"/>
      <c r="S9" s="369"/>
      <c r="T9" s="23"/>
      <c r="U9" s="323"/>
      <c r="V9" s="9"/>
      <c r="W9" s="9"/>
      <c r="X9" s="9"/>
      <c r="Y9" s="9"/>
      <c r="Z9" s="9"/>
    </row>
    <row r="10" spans="1:26" ht="12.75">
      <c r="A10" s="340">
        <v>1984</v>
      </c>
      <c r="B10" s="368">
        <v>14.9673925327338</v>
      </c>
      <c r="C10" s="368">
        <v>17.070619600523603</v>
      </c>
      <c r="D10" s="368">
        <v>2.7563358522858925</v>
      </c>
      <c r="E10" s="368">
        <v>2.7734589633185</v>
      </c>
      <c r="F10" s="9">
        <v>2.5525822597184002</v>
      </c>
      <c r="G10" s="2" t="s">
        <v>106</v>
      </c>
      <c r="H10" s="368">
        <v>5.8497801216297995</v>
      </c>
      <c r="I10" s="192">
        <v>0.7883861661872</v>
      </c>
      <c r="J10" s="9">
        <v>3.8725249113376004</v>
      </c>
      <c r="K10" s="9">
        <v>1.1164982712831706</v>
      </c>
      <c r="L10" s="368">
        <v>78.93159151289883</v>
      </c>
      <c r="N10" s="192"/>
      <c r="Q10" s="369"/>
      <c r="R10" s="23"/>
      <c r="S10" s="369"/>
      <c r="T10" s="23"/>
      <c r="U10" s="323"/>
      <c r="V10" s="9"/>
      <c r="W10" s="9"/>
      <c r="X10" s="9"/>
      <c r="Y10" s="9"/>
      <c r="Z10" s="9"/>
    </row>
    <row r="11" spans="1:26" ht="12.75">
      <c r="A11" s="340">
        <v>1985</v>
      </c>
      <c r="B11" s="368">
        <v>16.2992401465111</v>
      </c>
      <c r="C11" s="368">
        <v>17.47842520666294</v>
      </c>
      <c r="D11" s="368">
        <v>2.878774864569271</v>
      </c>
      <c r="E11" s="368">
        <v>2.9265170720825497</v>
      </c>
      <c r="F11" s="9">
        <v>2.6267501635088</v>
      </c>
      <c r="G11" s="9">
        <v>7.761716767347201</v>
      </c>
      <c r="H11" s="368">
        <v>5.85918504042085</v>
      </c>
      <c r="I11" s="192">
        <v>0.8739034656352002</v>
      </c>
      <c r="J11" s="9">
        <v>3.9625660957680005</v>
      </c>
      <c r="K11" s="9">
        <v>1.1735552720604834</v>
      </c>
      <c r="L11" s="368">
        <v>82.17723744029807</v>
      </c>
      <c r="N11" s="192"/>
      <c r="Q11" s="369"/>
      <c r="R11" s="23"/>
      <c r="S11" s="369"/>
      <c r="T11" s="23"/>
      <c r="U11" s="323"/>
      <c r="V11" s="9"/>
      <c r="W11" s="9"/>
      <c r="X11" s="9"/>
      <c r="Y11" s="9"/>
      <c r="Z11" s="9"/>
    </row>
    <row r="12" spans="1:26" ht="12.75">
      <c r="A12" s="340">
        <v>1986</v>
      </c>
      <c r="B12" s="368">
        <v>17.3575911345166</v>
      </c>
      <c r="C12" s="368">
        <v>17.260402624140138</v>
      </c>
      <c r="D12" s="368">
        <v>3.0957043899821697</v>
      </c>
      <c r="E12" s="368">
        <v>2.75992699155585</v>
      </c>
      <c r="F12" s="9">
        <v>2.6697270708416</v>
      </c>
      <c r="G12" s="9">
        <v>7.9533866310752</v>
      </c>
      <c r="H12" s="368">
        <v>5.69211876147435</v>
      </c>
      <c r="I12" s="192">
        <v>0.9258487765296002</v>
      </c>
      <c r="J12" s="9">
        <v>4.0638773094528</v>
      </c>
      <c r="K12" s="9">
        <v>1.2238236475828272</v>
      </c>
      <c r="L12" s="368">
        <v>83.67621292408064</v>
      </c>
      <c r="N12" s="192"/>
      <c r="Q12" s="369"/>
      <c r="R12" s="23"/>
      <c r="S12" s="369"/>
      <c r="T12" s="23"/>
      <c r="U12" s="323"/>
      <c r="V12" s="9"/>
      <c r="W12" s="9"/>
      <c r="X12" s="9"/>
      <c r="Y12" s="9"/>
      <c r="Z12" s="9"/>
    </row>
    <row r="13" spans="1:26" ht="12.75">
      <c r="A13" s="340">
        <v>1987</v>
      </c>
      <c r="B13" s="368">
        <v>18.52439631263155</v>
      </c>
      <c r="C13" s="368">
        <v>18.00844820249494</v>
      </c>
      <c r="D13" s="368">
        <v>3.409640770897282</v>
      </c>
      <c r="E13" s="368">
        <v>2.7528633816621495</v>
      </c>
      <c r="F13" s="9">
        <v>2.7148865542624003</v>
      </c>
      <c r="G13" s="9">
        <v>8.1395802129824</v>
      </c>
      <c r="H13" s="368">
        <v>5.607117343540049</v>
      </c>
      <c r="I13" s="192">
        <v>0.9380712026224002</v>
      </c>
      <c r="J13" s="9">
        <v>4.21038768976</v>
      </c>
      <c r="K13" s="9">
        <v>1.2843392603319483</v>
      </c>
      <c r="L13" s="368">
        <v>86.6815232577185</v>
      </c>
      <c r="N13" s="192"/>
      <c r="Q13" s="369"/>
      <c r="R13" s="23"/>
      <c r="S13" s="369"/>
      <c r="T13" s="23"/>
      <c r="U13" s="323"/>
      <c r="V13" s="9"/>
      <c r="W13" s="9"/>
      <c r="X13" s="9"/>
      <c r="Y13" s="9"/>
      <c r="Z13" s="9"/>
    </row>
    <row r="14" spans="1:26" ht="12.75">
      <c r="A14" s="340">
        <v>1988</v>
      </c>
      <c r="B14" s="368">
        <v>19.83481499751785</v>
      </c>
      <c r="C14" s="368">
        <v>18.8463098057595</v>
      </c>
      <c r="D14" s="368">
        <v>3.637231247561424</v>
      </c>
      <c r="E14" s="368">
        <v>3.02413774814155</v>
      </c>
      <c r="F14" s="9">
        <v>2.9286996444832005</v>
      </c>
      <c r="G14" s="9">
        <v>7.967990049264</v>
      </c>
      <c r="H14" s="368">
        <v>5.5600927495848</v>
      </c>
      <c r="I14" s="192">
        <v>0.9985087186592</v>
      </c>
      <c r="J14" s="9">
        <v>4.0944730578864</v>
      </c>
      <c r="K14" s="9">
        <v>1.3625837234442026</v>
      </c>
      <c r="L14" s="368">
        <v>89.25176595370823</v>
      </c>
      <c r="N14" s="192"/>
      <c r="Q14" s="369"/>
      <c r="R14" s="23"/>
      <c r="S14" s="369"/>
      <c r="T14" s="23"/>
      <c r="U14" s="323"/>
      <c r="V14" s="9"/>
      <c r="W14" s="9"/>
      <c r="X14" s="9"/>
      <c r="Y14" s="9"/>
      <c r="Z14" s="9"/>
    </row>
    <row r="15" spans="1:26" ht="12.75">
      <c r="A15" s="340">
        <v>1989</v>
      </c>
      <c r="B15" s="368">
        <v>20.633201331514197</v>
      </c>
      <c r="C15" s="368">
        <v>19.069759821952154</v>
      </c>
      <c r="D15" s="368">
        <v>3.9665384249607962</v>
      </c>
      <c r="E15" s="368">
        <v>3.0007643423696995</v>
      </c>
      <c r="F15" s="9">
        <v>2.7570697975632004</v>
      </c>
      <c r="G15" s="9">
        <v>7.7142556582336015</v>
      </c>
      <c r="H15" s="368">
        <v>5.485210548071249</v>
      </c>
      <c r="I15" s="192">
        <v>0.9719606567888002</v>
      </c>
      <c r="J15" s="9">
        <v>3.9124065289456005</v>
      </c>
      <c r="K15" s="9">
        <v>1.4249329429485995</v>
      </c>
      <c r="L15" s="368">
        <v>89.95959786873948</v>
      </c>
      <c r="N15" s="192"/>
      <c r="Q15" s="369"/>
      <c r="R15" s="23"/>
      <c r="S15" s="369"/>
      <c r="T15" s="23"/>
      <c r="U15" s="323"/>
      <c r="V15" s="9"/>
      <c r="W15" s="9"/>
      <c r="X15" s="9"/>
      <c r="Y15" s="9"/>
      <c r="Z15" s="9"/>
    </row>
    <row r="16" spans="1:26" ht="12.75">
      <c r="A16" s="340">
        <v>1990</v>
      </c>
      <c r="B16" s="368">
        <v>21.027295207100344</v>
      </c>
      <c r="C16" s="368">
        <v>19.172632270704078</v>
      </c>
      <c r="D16" s="368">
        <v>3.78805959055865</v>
      </c>
      <c r="E16" s="368">
        <v>3.01437568053565</v>
      </c>
      <c r="F16" s="9">
        <v>2.8297694228944</v>
      </c>
      <c r="G16" s="9">
        <v>7.1684529034272</v>
      </c>
      <c r="H16" s="368">
        <v>5.142149269807</v>
      </c>
      <c r="I16" s="192">
        <v>0.9676748710160001</v>
      </c>
      <c r="J16" s="9">
        <v>3.1831483331424</v>
      </c>
      <c r="K16" s="9">
        <v>1.4478388689813881</v>
      </c>
      <c r="L16" s="368">
        <v>88.65205495627448</v>
      </c>
      <c r="N16" s="192"/>
      <c r="Q16" s="369"/>
      <c r="R16" s="23"/>
      <c r="S16" s="369"/>
      <c r="T16" s="23"/>
      <c r="U16" s="323"/>
      <c r="V16" s="9"/>
      <c r="W16" s="9"/>
      <c r="X16" s="9"/>
      <c r="Y16" s="9"/>
      <c r="Z16" s="9"/>
    </row>
    <row r="17" spans="1:26" ht="12.75">
      <c r="A17" s="340">
        <v>1991</v>
      </c>
      <c r="B17" s="368">
        <v>22.042153406097448</v>
      </c>
      <c r="C17" s="368">
        <v>18.991667468686742</v>
      </c>
      <c r="D17" s="368">
        <v>4.0381929908871514</v>
      </c>
      <c r="E17" s="368">
        <v>3.1351316631565997</v>
      </c>
      <c r="F17" s="9">
        <v>2.7809194017248005</v>
      </c>
      <c r="G17" s="9">
        <v>6.5715381849600005</v>
      </c>
      <c r="H17" s="368">
        <v>4.4950749837021</v>
      </c>
      <c r="I17" s="192">
        <v>0.9736273512560001</v>
      </c>
      <c r="J17" s="9">
        <v>3.0796148601680002</v>
      </c>
      <c r="K17" s="9">
        <v>1.4851089199431182</v>
      </c>
      <c r="L17" s="368">
        <v>87.60434197103538</v>
      </c>
      <c r="N17" s="192"/>
      <c r="Q17" s="369"/>
      <c r="R17" s="23"/>
      <c r="S17" s="369"/>
      <c r="T17" s="23"/>
      <c r="U17" s="323"/>
      <c r="V17" s="9"/>
      <c r="W17" s="9"/>
      <c r="X17" s="9"/>
      <c r="Y17" s="9"/>
      <c r="Z17" s="9"/>
    </row>
    <row r="18" spans="1:26" ht="12.75">
      <c r="A18" s="340">
        <v>1992</v>
      </c>
      <c r="B18" s="368">
        <v>22.75835582947665</v>
      </c>
      <c r="C18" s="368">
        <v>19.122468613079356</v>
      </c>
      <c r="D18" s="368">
        <v>4.294451029890535</v>
      </c>
      <c r="E18" s="368">
        <v>3.0948135302801996</v>
      </c>
      <c r="F18" s="9">
        <v>2.6690127732128</v>
      </c>
      <c r="G18" s="9">
        <v>6.140737348390401</v>
      </c>
      <c r="H18" s="368">
        <v>4.1417357562105</v>
      </c>
      <c r="I18" s="192">
        <v>0.9372378553888001</v>
      </c>
      <c r="J18" s="9">
        <v>2.8976276976304005</v>
      </c>
      <c r="K18" s="9">
        <v>1.502912908892121</v>
      </c>
      <c r="L18" s="368">
        <v>86.84845321918077</v>
      </c>
      <c r="N18" s="192"/>
      <c r="Q18" s="369"/>
      <c r="R18" s="23"/>
      <c r="S18" s="369"/>
      <c r="T18" s="23"/>
      <c r="U18" s="323"/>
      <c r="V18" s="9"/>
      <c r="W18" s="9"/>
      <c r="X18" s="9"/>
      <c r="Y18" s="9"/>
      <c r="Z18" s="9"/>
    </row>
    <row r="19" spans="1:26" ht="12.75">
      <c r="A19" s="340">
        <v>1993</v>
      </c>
      <c r="B19" s="368">
        <v>24.22988831306195</v>
      </c>
      <c r="C19" s="368">
        <v>19.835145027112816</v>
      </c>
      <c r="D19" s="368">
        <v>4.464650103159615</v>
      </c>
      <c r="E19" s="368">
        <v>3.1417984410338</v>
      </c>
      <c r="F19" s="9">
        <v>2.7695303228656</v>
      </c>
      <c r="G19" s="9">
        <v>5.585807457216</v>
      </c>
      <c r="H19" s="368">
        <v>3.8861759375845</v>
      </c>
      <c r="I19" s="192">
        <v>1.0270806238112</v>
      </c>
      <c r="J19" s="9">
        <v>2.9375489984400005</v>
      </c>
      <c r="K19" s="9">
        <v>1.5149006521156871</v>
      </c>
      <c r="L19" s="368">
        <v>87.39399697092341</v>
      </c>
      <c r="N19" s="192"/>
      <c r="Q19" s="369"/>
      <c r="R19" s="23"/>
      <c r="S19" s="369"/>
      <c r="T19" s="23"/>
      <c r="U19" s="323"/>
      <c r="V19" s="9"/>
      <c r="W19" s="9"/>
      <c r="X19" s="9"/>
      <c r="Y19" s="9"/>
      <c r="Z19" s="9"/>
    </row>
    <row r="20" spans="1:26" ht="12.75">
      <c r="A20" s="340">
        <v>1994</v>
      </c>
      <c r="B20" s="368">
        <v>25.7215401798838</v>
      </c>
      <c r="C20" s="368">
        <v>19.90945979905291</v>
      </c>
      <c r="D20" s="368">
        <v>4.596467921100028</v>
      </c>
      <c r="E20" s="368">
        <v>3.2550542985428996</v>
      </c>
      <c r="F20" s="9">
        <v>2.9192153593008</v>
      </c>
      <c r="G20" s="9">
        <v>5.0179011591184</v>
      </c>
      <c r="H20" s="368">
        <v>3.7917299176574994</v>
      </c>
      <c r="I20" s="192">
        <v>1.0595811659216001</v>
      </c>
      <c r="J20" s="9">
        <v>2.8693732580912004</v>
      </c>
      <c r="K20" s="9">
        <v>1.5467383329481803</v>
      </c>
      <c r="L20" s="368">
        <v>87.86086145210908</v>
      </c>
      <c r="N20" s="192"/>
      <c r="Q20" s="369"/>
      <c r="R20" s="23"/>
      <c r="S20" s="369"/>
      <c r="T20" s="23"/>
      <c r="U20" s="323"/>
      <c r="V20" s="9"/>
      <c r="W20" s="9"/>
      <c r="X20" s="9"/>
      <c r="Y20" s="9"/>
      <c r="Z20" s="9"/>
    </row>
    <row r="21" spans="1:26" ht="12.75">
      <c r="A21" s="340">
        <v>1995</v>
      </c>
      <c r="B21" s="368">
        <v>27.562126438814097</v>
      </c>
      <c r="C21" s="368">
        <v>20.088728713840148</v>
      </c>
      <c r="D21" s="368">
        <v>4.9585321988987285</v>
      </c>
      <c r="E21" s="368">
        <v>3.4206522990283497</v>
      </c>
      <c r="F21" s="9">
        <v>3.0708051894128</v>
      </c>
      <c r="G21" s="9">
        <v>4.737579023016001</v>
      </c>
      <c r="H21" s="368">
        <v>3.5945044054569997</v>
      </c>
      <c r="I21" s="192">
        <v>1.115891628992</v>
      </c>
      <c r="J21" s="9">
        <v>2.84528555472</v>
      </c>
      <c r="K21" s="9">
        <v>1.6013731370714215</v>
      </c>
      <c r="L21" s="368">
        <v>89.97795757312147</v>
      </c>
      <c r="N21" s="192"/>
      <c r="Q21" s="369"/>
      <c r="R21" s="23"/>
      <c r="S21" s="369"/>
      <c r="T21" s="23"/>
      <c r="U21" s="323"/>
      <c r="V21" s="9"/>
      <c r="W21" s="9"/>
      <c r="X21" s="9"/>
      <c r="Y21" s="9"/>
      <c r="Z21" s="9"/>
    </row>
    <row r="22" spans="1:26" ht="12.75">
      <c r="A22" s="340">
        <v>1996</v>
      </c>
      <c r="B22" s="368">
        <v>28.942982806629146</v>
      </c>
      <c r="C22" s="368">
        <v>21.001916336278548</v>
      </c>
      <c r="D22" s="368">
        <v>5.33322002060791</v>
      </c>
      <c r="E22" s="368">
        <v>3.50303462565375</v>
      </c>
      <c r="F22" s="9">
        <v>3.2406096090592005</v>
      </c>
      <c r="G22" s="9">
        <v>4.605632377696001</v>
      </c>
      <c r="H22" s="368">
        <v>3.5667261643019996</v>
      </c>
      <c r="I22" s="192">
        <v>1.2792673699792</v>
      </c>
      <c r="J22" s="9">
        <v>2.903223029056</v>
      </c>
      <c r="K22" s="9">
        <v>1.6679833749419508</v>
      </c>
      <c r="L22" s="368">
        <v>92.69779156780584</v>
      </c>
      <c r="N22" s="192"/>
      <c r="Q22" s="369"/>
      <c r="R22" s="23"/>
      <c r="S22" s="369"/>
      <c r="T22" s="23"/>
      <c r="U22" s="323"/>
      <c r="V22" s="9"/>
      <c r="W22" s="9"/>
      <c r="X22" s="9"/>
      <c r="Y22" s="9"/>
      <c r="Z22" s="9"/>
    </row>
    <row r="23" spans="1:26" ht="12.75">
      <c r="A23" s="340">
        <v>1997</v>
      </c>
      <c r="B23" s="368">
        <v>27.78486824967555</v>
      </c>
      <c r="C23" s="368">
        <v>21.44539852432929</v>
      </c>
      <c r="D23" s="368">
        <v>5.392901036006204</v>
      </c>
      <c r="E23" s="368">
        <v>3.5630753097501997</v>
      </c>
      <c r="F23" s="9">
        <v>3.3463653413232</v>
      </c>
      <c r="G23" s="9">
        <v>4.25007089136</v>
      </c>
      <c r="H23" s="368">
        <v>3.4445019032199995</v>
      </c>
      <c r="I23" s="192">
        <v>1.3793087212128001</v>
      </c>
      <c r="J23" s="9">
        <v>2.7829035618048</v>
      </c>
      <c r="K23" s="9">
        <v>1.7503250498208096</v>
      </c>
      <c r="L23" s="368">
        <v>91.89296472678956</v>
      </c>
      <c r="N23" s="192"/>
      <c r="Q23" s="369"/>
      <c r="R23" s="23"/>
      <c r="S23" s="369"/>
      <c r="T23" s="23"/>
      <c r="U23" s="323"/>
      <c r="V23" s="9"/>
      <c r="W23" s="9"/>
      <c r="X23" s="9"/>
      <c r="Y23" s="9"/>
      <c r="Z23" s="9"/>
    </row>
    <row r="24" spans="1:26" ht="12.75">
      <c r="A24" s="340">
        <v>1998</v>
      </c>
      <c r="B24" s="368">
        <v>25.86920137322345</v>
      </c>
      <c r="C24" s="368">
        <v>21.655744717946387</v>
      </c>
      <c r="D24" s="368">
        <v>5.399476828238661</v>
      </c>
      <c r="E24" s="368">
        <v>3.50986013633755</v>
      </c>
      <c r="F24" s="9">
        <v>3.3093012310288</v>
      </c>
      <c r="G24" s="9">
        <v>3.994511073056</v>
      </c>
      <c r="H24" s="368">
        <v>3.3639450038704997</v>
      </c>
      <c r="I24" s="192">
        <v>1.4318492801312002</v>
      </c>
      <c r="J24" s="9">
        <v>2.530200934016</v>
      </c>
      <c r="K24" s="9">
        <v>1.8161196144016123</v>
      </c>
      <c r="L24" s="368">
        <v>89.71462863231913</v>
      </c>
      <c r="N24" s="192"/>
      <c r="Q24" s="369"/>
      <c r="R24" s="23"/>
      <c r="S24" s="369"/>
      <c r="T24" s="23"/>
      <c r="U24" s="323"/>
      <c r="V24" s="9"/>
      <c r="W24" s="9"/>
      <c r="X24" s="9"/>
      <c r="Y24" s="9"/>
      <c r="Z24" s="9"/>
    </row>
    <row r="25" spans="1:26" ht="12.75">
      <c r="A25" s="340">
        <v>1999</v>
      </c>
      <c r="B25" s="368">
        <v>26.04047407154485</v>
      </c>
      <c r="C25" s="368">
        <v>21.62255022558326</v>
      </c>
      <c r="D25" s="368">
        <v>5.387079351591343</v>
      </c>
      <c r="E25" s="368">
        <v>3.6301002373370497</v>
      </c>
      <c r="F25" s="9">
        <v>3.2658084420752003</v>
      </c>
      <c r="G25" s="9">
        <v>4.0084001936160005</v>
      </c>
      <c r="H25" s="368">
        <v>3.1833864363629996</v>
      </c>
      <c r="I25" s="192">
        <v>1.5165332323456002</v>
      </c>
      <c r="J25" s="9">
        <v>2.4203181487856003</v>
      </c>
      <c r="K25" s="9">
        <v>1.8250356417579356</v>
      </c>
      <c r="L25" s="368">
        <v>89.24518338787689</v>
      </c>
      <c r="N25" s="192"/>
      <c r="Q25" s="369"/>
      <c r="R25" s="23"/>
      <c r="S25" s="369"/>
      <c r="T25" s="23"/>
      <c r="U25" s="323"/>
      <c r="V25" s="9"/>
      <c r="W25" s="9"/>
      <c r="X25" s="9"/>
      <c r="Y25" s="9"/>
      <c r="Z25" s="9"/>
    </row>
    <row r="26" spans="1:26" ht="12.75">
      <c r="A26" s="340">
        <v>2000</v>
      </c>
      <c r="B26" s="368">
        <v>26.48636472386707</v>
      </c>
      <c r="C26" s="368">
        <v>22.57952750590476</v>
      </c>
      <c r="D26" s="368">
        <v>5.724032567647703</v>
      </c>
      <c r="E26" s="368">
        <v>3.9235178303371496</v>
      </c>
      <c r="F26" s="9">
        <v>3.2511653406848002</v>
      </c>
      <c r="G26" s="9">
        <v>4.175069640336</v>
      </c>
      <c r="H26" s="368">
        <v>3.3688260376734496</v>
      </c>
      <c r="I26" s="192">
        <v>1.7077268976544</v>
      </c>
      <c r="J26" s="9">
        <v>2.2859905113696004</v>
      </c>
      <c r="K26" s="9">
        <v>1.8532090736511875</v>
      </c>
      <c r="L26" s="368">
        <v>92.76499286550028</v>
      </c>
      <c r="N26" s="192"/>
      <c r="Q26" s="369"/>
      <c r="R26" s="23"/>
      <c r="S26" s="369"/>
      <c r="T26" s="23"/>
      <c r="U26" s="323"/>
      <c r="V26" s="9"/>
      <c r="W26" s="9"/>
      <c r="X26" s="9"/>
      <c r="Y26" s="9"/>
      <c r="Z26" s="9"/>
    </row>
    <row r="27" spans="1:26" ht="12.75">
      <c r="A27" s="340">
        <v>2001</v>
      </c>
      <c r="B27" s="368">
        <v>27.035588369759413</v>
      </c>
      <c r="C27" s="368">
        <v>21.914274904832755</v>
      </c>
      <c r="D27" s="368">
        <v>5.761573241494059</v>
      </c>
      <c r="E27" s="368">
        <v>4.08923488042755</v>
      </c>
      <c r="F27" s="9">
        <v>3.1996962282096</v>
      </c>
      <c r="G27" s="9">
        <v>4.063956675856</v>
      </c>
      <c r="H27" s="368">
        <v>3.37168322819225</v>
      </c>
      <c r="I27" s="192">
        <v>1.8139588283376</v>
      </c>
      <c r="J27" s="9">
        <v>2.3027368224448</v>
      </c>
      <c r="K27" s="9">
        <v>1.9136818400069797</v>
      </c>
      <c r="L27" s="368">
        <v>93.20307391789937</v>
      </c>
      <c r="N27" s="192"/>
      <c r="Q27" s="369"/>
      <c r="R27" s="23"/>
      <c r="S27" s="369"/>
      <c r="T27" s="23"/>
      <c r="U27" s="323"/>
      <c r="V27" s="9"/>
      <c r="W27" s="9"/>
      <c r="X27" s="9"/>
      <c r="Y27" s="9"/>
      <c r="Z27" s="9"/>
    </row>
    <row r="28" spans="1:26" ht="12.75">
      <c r="A28" s="340">
        <v>2002</v>
      </c>
      <c r="B28" s="368">
        <v>28.325329844643562</v>
      </c>
      <c r="C28" s="368">
        <v>21.903994995268732</v>
      </c>
      <c r="D28" s="368">
        <v>6.025796597496282</v>
      </c>
      <c r="E28" s="368">
        <v>4.230388028696599</v>
      </c>
      <c r="F28" s="9">
        <v>3.3143013144304003</v>
      </c>
      <c r="G28" s="9">
        <v>4.088957092864001</v>
      </c>
      <c r="H28" s="368">
        <v>3.35842903884115</v>
      </c>
      <c r="I28" s="192">
        <v>1.948246782552</v>
      </c>
      <c r="J28" s="9">
        <v>2.250831194752</v>
      </c>
      <c r="K28" s="9">
        <v>2.024966170609519</v>
      </c>
      <c r="L28" s="368">
        <v>95.36426327753404</v>
      </c>
      <c r="N28" s="192"/>
      <c r="Q28" s="369"/>
      <c r="R28" s="23"/>
      <c r="S28" s="369"/>
      <c r="T28" s="23"/>
      <c r="U28" s="323"/>
      <c r="V28" s="9"/>
      <c r="W28" s="9"/>
      <c r="X28" s="9"/>
      <c r="Y28" s="9"/>
      <c r="Z28" s="9"/>
    </row>
    <row r="29" spans="1:26" ht="12.75">
      <c r="A29" s="340">
        <v>2003</v>
      </c>
      <c r="B29" s="368">
        <v>33.8526764130588</v>
      </c>
      <c r="C29" s="368">
        <v>22.320928089028072</v>
      </c>
      <c r="D29" s="368">
        <v>6.222399488199534</v>
      </c>
      <c r="E29" s="368">
        <v>4.45193934350855</v>
      </c>
      <c r="F29" s="9">
        <v>3.5438289524848</v>
      </c>
      <c r="G29" s="9">
        <v>4.127846630432</v>
      </c>
      <c r="H29" s="368">
        <v>3.45977993585525</v>
      </c>
      <c r="I29" s="192">
        <v>2.0283274833808003</v>
      </c>
      <c r="J29" s="9">
        <v>2.2915858427952003</v>
      </c>
      <c r="K29" s="9">
        <v>1.9758162910646113</v>
      </c>
      <c r="L29" s="368">
        <v>102.97915704921805</v>
      </c>
      <c r="N29" s="192"/>
      <c r="Q29" s="369"/>
      <c r="R29" s="23"/>
      <c r="S29" s="369"/>
      <c r="T29" s="23"/>
      <c r="U29" s="323"/>
      <c r="V29" s="9"/>
      <c r="W29" s="9"/>
      <c r="X29" s="9"/>
      <c r="Y29" s="9"/>
      <c r="Z29" s="9"/>
    </row>
    <row r="30" spans="1:26" ht="12.75">
      <c r="A30" s="340">
        <v>2004</v>
      </c>
      <c r="B30" s="368">
        <v>39.01047423755486</v>
      </c>
      <c r="C30" s="368">
        <v>22.466200811735174</v>
      </c>
      <c r="D30" s="368">
        <v>6.835767092985493</v>
      </c>
      <c r="E30" s="368">
        <v>4.7930164616903</v>
      </c>
      <c r="F30" s="9">
        <v>3.7508165320304006</v>
      </c>
      <c r="G30" s="9">
        <v>3.9500658872640004</v>
      </c>
      <c r="H30" s="368">
        <v>3.38779460806215</v>
      </c>
      <c r="I30" s="192">
        <v>2.1081700850000002</v>
      </c>
      <c r="J30" s="9">
        <v>2.2719848412465016</v>
      </c>
      <c r="K30" s="9">
        <v>2.0900249896728127</v>
      </c>
      <c r="L30" s="368">
        <v>109.68262203189109</v>
      </c>
      <c r="N30" s="192"/>
      <c r="Q30" s="369"/>
      <c r="R30" s="23"/>
      <c r="S30" s="369"/>
      <c r="T30" s="23"/>
      <c r="U30" s="323"/>
      <c r="V30" s="9"/>
      <c r="W30" s="9"/>
      <c r="X30" s="9"/>
      <c r="Y30" s="9"/>
      <c r="Z30" s="9"/>
    </row>
    <row r="31" spans="1:26" ht="12.75">
      <c r="A31" s="340">
        <v>2005</v>
      </c>
      <c r="B31" s="368">
        <v>43.670218357041385</v>
      </c>
      <c r="C31" s="368">
        <v>22.786383358492117</v>
      </c>
      <c r="D31" s="368">
        <v>7.319079091766712</v>
      </c>
      <c r="E31" s="368">
        <v>4.8128580625153</v>
      </c>
      <c r="F31" s="9">
        <v>3.6460528798064002</v>
      </c>
      <c r="G31" s="9">
        <v>3.738951254752</v>
      </c>
      <c r="H31" s="368">
        <v>3.2595426214376144</v>
      </c>
      <c r="I31" s="192">
        <v>2.173452126288128</v>
      </c>
      <c r="J31" s="9">
        <v>2.2094732429948754</v>
      </c>
      <c r="K31" s="9">
        <v>2.125626887373501</v>
      </c>
      <c r="L31" s="368">
        <v>115.23856876609577</v>
      </c>
      <c r="N31" s="192"/>
      <c r="Q31" s="369"/>
      <c r="R31" s="23"/>
      <c r="S31" s="369"/>
      <c r="T31" s="23"/>
      <c r="U31" s="323"/>
      <c r="V31" s="9"/>
      <c r="W31" s="9"/>
      <c r="X31" s="9"/>
      <c r="Y31" s="9"/>
      <c r="Z31" s="9"/>
    </row>
    <row r="32" spans="1:26" ht="12.75">
      <c r="A32" s="340">
        <v>2006</v>
      </c>
      <c r="B32" s="368">
        <v>48.21333096747046</v>
      </c>
      <c r="C32" s="368">
        <v>22.447163396144607</v>
      </c>
      <c r="D32" s="368">
        <v>7.7557940497565685</v>
      </c>
      <c r="E32" s="368">
        <v>4.726478719889073</v>
      </c>
      <c r="F32" s="9">
        <v>3.7226017756928007</v>
      </c>
      <c r="G32" s="9">
        <v>3.8361750986720002</v>
      </c>
      <c r="H32" s="368">
        <v>3.3145160067366493</v>
      </c>
      <c r="I32" s="192">
        <v>2.1741513443003204</v>
      </c>
      <c r="J32" s="9">
        <v>2.30317258368157</v>
      </c>
      <c r="K32" s="9">
        <v>2.2066717294960743</v>
      </c>
      <c r="L32" s="368">
        <v>120.60246928359447</v>
      </c>
      <c r="N32" s="192"/>
      <c r="Q32" s="369"/>
      <c r="R32" s="23"/>
      <c r="S32" s="369"/>
      <c r="T32" s="23"/>
      <c r="U32" s="323"/>
      <c r="V32" s="9"/>
      <c r="W32" s="9"/>
      <c r="X32" s="9"/>
      <c r="Y32" s="9"/>
      <c r="Z32" s="9"/>
    </row>
    <row r="33" spans="1:26" ht="12.75">
      <c r="A33" s="340">
        <v>2007</v>
      </c>
      <c r="B33" s="368">
        <v>52.127756797728516</v>
      </c>
      <c r="C33" s="368">
        <v>22.74945858068938</v>
      </c>
      <c r="D33" s="368">
        <v>8.344239555476141</v>
      </c>
      <c r="E33" s="368">
        <v>4.973706499843283</v>
      </c>
      <c r="F33" s="9">
        <v>3.8789535899968004</v>
      </c>
      <c r="G33" s="9">
        <v>3.7083951895200005</v>
      </c>
      <c r="H33" s="368">
        <v>3.3998195356489447</v>
      </c>
      <c r="I33" s="192">
        <v>2.3672617082464003</v>
      </c>
      <c r="J33" s="9">
        <v>2.2986033407997413</v>
      </c>
      <c r="K33" s="9">
        <v>2.151268297662579</v>
      </c>
      <c r="L33" s="368">
        <v>126.354656903381</v>
      </c>
      <c r="N33" s="192"/>
      <c r="Q33" s="369"/>
      <c r="R33" s="23"/>
      <c r="S33" s="369"/>
      <c r="T33" s="23"/>
      <c r="U33" s="323"/>
      <c r="V33" s="9"/>
      <c r="W33" s="9"/>
      <c r="X33" s="9"/>
      <c r="Y33" s="9"/>
      <c r="Z33" s="9"/>
    </row>
    <row r="34" spans="1:20" ht="12.75">
      <c r="A34" s="340">
        <v>2008</v>
      </c>
      <c r="B34" s="368">
        <v>55.7976251563861</v>
      </c>
      <c r="C34" s="368">
        <v>22.3851846266919</v>
      </c>
      <c r="D34" s="368">
        <v>9.161451903118078</v>
      </c>
      <c r="E34" s="368">
        <v>5.105782669990172</v>
      </c>
      <c r="F34" s="9">
        <v>4.080659176676634</v>
      </c>
      <c r="G34" s="9">
        <v>3.983399776608</v>
      </c>
      <c r="H34" s="368">
        <v>3.1789781774648898</v>
      </c>
      <c r="I34" s="192">
        <v>2.621472297696</v>
      </c>
      <c r="J34" s="9">
        <v>2.2206284290638454</v>
      </c>
      <c r="K34" s="9">
        <v>2.0400608573235113</v>
      </c>
      <c r="L34" s="368">
        <v>130.41662884335454</v>
      </c>
      <c r="N34" s="192"/>
      <c r="Q34" s="369"/>
      <c r="R34" s="23"/>
      <c r="S34" s="369"/>
      <c r="T34" s="23"/>
    </row>
    <row r="35" spans="1:20" ht="12.75">
      <c r="A35" s="334">
        <v>2009</v>
      </c>
      <c r="B35" s="370">
        <v>61.00953359145409</v>
      </c>
      <c r="C35" s="370">
        <v>19.761373641088223</v>
      </c>
      <c r="D35" s="370">
        <v>9.754943630230668</v>
      </c>
      <c r="E35" s="370">
        <v>4.316818378760999</v>
      </c>
      <c r="F35" s="11">
        <v>3.9459974238463054</v>
      </c>
      <c r="G35" s="11">
        <v>3.2879751518962106</v>
      </c>
      <c r="H35" s="370">
        <v>2.8178599050695046</v>
      </c>
      <c r="I35" s="371">
        <v>2.7224660457680003</v>
      </c>
      <c r="J35" s="11">
        <v>2.137008978732365</v>
      </c>
      <c r="K35" s="11">
        <v>2.016829287163415</v>
      </c>
      <c r="L35" s="370">
        <v>130.09374769355867</v>
      </c>
      <c r="N35" s="192"/>
      <c r="Q35" s="369"/>
      <c r="R35" s="23"/>
      <c r="S35" s="369"/>
      <c r="T35" s="23"/>
    </row>
    <row r="36" spans="1:20" ht="12.75">
      <c r="A36" s="340"/>
      <c r="B36" s="368"/>
      <c r="C36" s="368"/>
      <c r="D36" s="368"/>
      <c r="E36" s="368"/>
      <c r="F36" s="368"/>
      <c r="G36" s="368"/>
      <c r="H36" s="368"/>
      <c r="I36" s="369"/>
      <c r="J36" s="368"/>
      <c r="K36" s="368"/>
      <c r="L36" s="368"/>
      <c r="Q36" s="23"/>
      <c r="R36" s="23"/>
      <c r="S36" s="23"/>
      <c r="T36" s="23"/>
    </row>
    <row r="37" spans="1:20" ht="43.5" customHeight="1">
      <c r="A37" s="173" t="s">
        <v>299</v>
      </c>
      <c r="B37" s="372">
        <f aca="true" t="shared" si="0" ref="B37:L37">((B35-B16)/B16)*100</f>
        <v>190.14446694434017</v>
      </c>
      <c r="C37" s="372">
        <f t="shared" si="0"/>
        <v>3.0707383424014574</v>
      </c>
      <c r="D37" s="372">
        <f t="shared" si="0"/>
        <v>157.51822000223717</v>
      </c>
      <c r="E37" s="372">
        <f t="shared" si="0"/>
        <v>43.20770986295601</v>
      </c>
      <c r="F37" s="372">
        <f t="shared" si="0"/>
        <v>39.44589944046335</v>
      </c>
      <c r="G37" s="372">
        <f t="shared" si="0"/>
        <v>-54.13270902115788</v>
      </c>
      <c r="H37" s="372">
        <f t="shared" si="0"/>
        <v>-45.20073694447094</v>
      </c>
      <c r="I37" s="372">
        <f t="shared" si="0"/>
        <v>181.34098831248718</v>
      </c>
      <c r="J37" s="372">
        <f t="shared" si="0"/>
        <v>-32.8649263220884</v>
      </c>
      <c r="K37" s="372">
        <f t="shared" si="0"/>
        <v>39.29929154218203</v>
      </c>
      <c r="L37" s="372">
        <f t="shared" si="0"/>
        <v>46.74645472992624</v>
      </c>
      <c r="Q37" s="23"/>
      <c r="R37" s="23"/>
      <c r="S37" s="23"/>
      <c r="T37" s="23"/>
    </row>
    <row r="38" spans="1:20" ht="12.75">
      <c r="A38" s="333"/>
      <c r="B38" s="333"/>
      <c r="C38" s="333"/>
      <c r="D38" s="333"/>
      <c r="E38" s="333"/>
      <c r="F38" s="333"/>
      <c r="G38" s="333"/>
      <c r="H38" s="333"/>
      <c r="I38" s="333"/>
      <c r="J38" s="333"/>
      <c r="K38" s="333"/>
      <c r="L38" s="333"/>
      <c r="Q38" s="23"/>
      <c r="R38" s="23"/>
      <c r="S38" s="23"/>
      <c r="T38" s="23"/>
    </row>
    <row r="39" spans="1:20" ht="12.75">
      <c r="A39" s="373" t="s">
        <v>300</v>
      </c>
      <c r="B39" s="373"/>
      <c r="C39" s="373"/>
      <c r="D39" s="373"/>
      <c r="E39" s="373"/>
      <c r="F39" s="373"/>
      <c r="G39" s="373"/>
      <c r="H39" s="373"/>
      <c r="I39" s="373"/>
      <c r="J39" s="373"/>
      <c r="K39" s="373"/>
      <c r="L39" s="373"/>
      <c r="Q39" s="23"/>
      <c r="R39" s="23"/>
      <c r="S39" s="23"/>
      <c r="T39" s="23"/>
    </row>
    <row r="40" spans="1:20" ht="12.75">
      <c r="A40" s="373"/>
      <c r="B40" s="373"/>
      <c r="C40" s="373"/>
      <c r="D40" s="373"/>
      <c r="E40" s="373"/>
      <c r="F40" s="373"/>
      <c r="G40" s="373"/>
      <c r="H40" s="373"/>
      <c r="I40" s="373"/>
      <c r="J40" s="373"/>
      <c r="K40" s="373"/>
      <c r="L40" s="373"/>
      <c r="Q40" s="23"/>
      <c r="R40" s="23"/>
      <c r="S40" s="23"/>
      <c r="T40" s="23"/>
    </row>
    <row r="41" spans="1:20" ht="29.25" customHeight="1">
      <c r="A41" s="396" t="s">
        <v>301</v>
      </c>
      <c r="B41" s="396"/>
      <c r="C41" s="396"/>
      <c r="D41" s="396"/>
      <c r="E41" s="396"/>
      <c r="F41" s="396"/>
      <c r="G41" s="396"/>
      <c r="H41" s="396"/>
      <c r="I41" s="396"/>
      <c r="J41" s="396"/>
      <c r="K41" s="396"/>
      <c r="L41" s="396"/>
      <c r="Q41" s="23"/>
      <c r="R41" s="23"/>
      <c r="S41" s="23"/>
      <c r="T41" s="23"/>
    </row>
    <row r="42" spans="1:20" ht="12.75">
      <c r="A42" s="374"/>
      <c r="B42" s="374"/>
      <c r="C42" s="374"/>
      <c r="D42" s="374"/>
      <c r="E42" s="374"/>
      <c r="F42" s="374"/>
      <c r="G42" s="374"/>
      <c r="H42" s="374"/>
      <c r="I42" s="374"/>
      <c r="J42" s="374"/>
      <c r="K42" s="374"/>
      <c r="L42" s="374"/>
      <c r="Q42" s="23"/>
      <c r="R42" s="23"/>
      <c r="S42" s="23"/>
      <c r="T42" s="23"/>
    </row>
    <row r="43" spans="1:20" ht="39" customHeight="1">
      <c r="A43" s="402" t="s">
        <v>302</v>
      </c>
      <c r="B43" s="402"/>
      <c r="C43" s="402"/>
      <c r="D43" s="402"/>
      <c r="E43" s="402"/>
      <c r="F43" s="402"/>
      <c r="G43" s="402"/>
      <c r="H43" s="402"/>
      <c r="I43" s="402"/>
      <c r="J43" s="402"/>
      <c r="K43" s="402"/>
      <c r="L43" s="402"/>
      <c r="Q43" s="23"/>
      <c r="R43" s="23"/>
      <c r="S43" s="23"/>
      <c r="T43" s="23"/>
    </row>
  </sheetData>
  <mergeCells count="4">
    <mergeCell ref="A1:L1"/>
    <mergeCell ref="A43:L43"/>
    <mergeCell ref="A41:L41"/>
    <mergeCell ref="B4:L4"/>
  </mergeCells>
  <printOptions/>
  <pageMargins left="0.75" right="0.75" top="1" bottom="1" header="0.5" footer="0.5"/>
  <pageSetup horizontalDpi="600" verticalDpi="600" orientation="portrait" scale="80" r:id="rId1"/>
  <colBreaks count="1" manualBreakCount="1">
    <brk id="12" max="65535" man="1"/>
  </colBreaks>
</worksheet>
</file>

<file path=xl/worksheets/sheet39.xml><?xml version="1.0" encoding="utf-8"?>
<worksheet xmlns="http://schemas.openxmlformats.org/spreadsheetml/2006/main" xmlns:r="http://schemas.openxmlformats.org/officeDocument/2006/relationships">
  <dimension ref="A1:J53"/>
  <sheetViews>
    <sheetView workbookViewId="0" topLeftCell="A1">
      <selection activeCell="A1" sqref="A1"/>
    </sheetView>
  </sheetViews>
  <sheetFormatPr defaultColWidth="9.140625" defaultRowHeight="12.75"/>
  <cols>
    <col min="1" max="1" width="5.28125" style="0" customWidth="1"/>
    <col min="2" max="2" width="3.421875" style="0" customWidth="1"/>
    <col min="3" max="3" width="15.7109375" style="0" customWidth="1"/>
  </cols>
  <sheetData>
    <row r="1" spans="1:2" ht="12.75">
      <c r="A1" s="1" t="s">
        <v>303</v>
      </c>
      <c r="B1" s="1"/>
    </row>
    <row r="3" spans="1:10" ht="12.75">
      <c r="A3" s="78" t="s">
        <v>89</v>
      </c>
      <c r="B3" s="78"/>
      <c r="C3" s="4" t="s">
        <v>308</v>
      </c>
      <c r="D3" s="23"/>
      <c r="E3" s="23"/>
      <c r="F3" s="23"/>
      <c r="G3" s="23"/>
      <c r="H3" s="23"/>
      <c r="I3" s="23"/>
      <c r="J3" s="23"/>
    </row>
    <row r="4" spans="1:3" ht="12.75">
      <c r="A4" s="5"/>
      <c r="B4" s="5"/>
      <c r="C4" s="2" t="s">
        <v>309</v>
      </c>
    </row>
    <row r="5" spans="1:2" ht="12.75">
      <c r="A5" s="5"/>
      <c r="B5" s="5"/>
    </row>
    <row r="6" spans="1:3" ht="12.75">
      <c r="A6" s="5">
        <v>1970</v>
      </c>
      <c r="B6" s="5"/>
      <c r="C6">
        <v>16</v>
      </c>
    </row>
    <row r="7" spans="1:3" ht="12.75">
      <c r="A7" s="5">
        <v>1971</v>
      </c>
      <c r="B7" s="5"/>
      <c r="C7">
        <v>24</v>
      </c>
    </row>
    <row r="8" spans="1:3" ht="12.75">
      <c r="A8" s="5">
        <v>1972</v>
      </c>
      <c r="B8" s="5"/>
      <c r="C8">
        <v>32</v>
      </c>
    </row>
    <row r="9" spans="1:3" ht="12.75">
      <c r="A9" s="5">
        <v>1973</v>
      </c>
      <c r="B9" s="5"/>
      <c r="C9">
        <v>45</v>
      </c>
    </row>
    <row r="10" spans="1:3" ht="12.75">
      <c r="A10" s="5">
        <v>1974</v>
      </c>
      <c r="B10" s="5"/>
      <c r="C10">
        <v>61</v>
      </c>
    </row>
    <row r="11" spans="1:3" ht="12.75">
      <c r="A11" s="5">
        <v>1975</v>
      </c>
      <c r="B11" s="5"/>
      <c r="C11">
        <v>71</v>
      </c>
    </row>
    <row r="12" spans="1:3" ht="12.75">
      <c r="A12" s="5">
        <v>1976</v>
      </c>
      <c r="B12" s="5"/>
      <c r="C12">
        <v>85</v>
      </c>
    </row>
    <row r="13" spans="1:3" ht="12.75">
      <c r="A13" s="5">
        <v>1977</v>
      </c>
      <c r="B13" s="5"/>
      <c r="C13">
        <v>99</v>
      </c>
    </row>
    <row r="14" spans="1:3" ht="12.75">
      <c r="A14" s="5">
        <v>1978</v>
      </c>
      <c r="B14" s="5"/>
      <c r="C14">
        <v>114</v>
      </c>
    </row>
    <row r="15" spans="1:3" ht="12.75">
      <c r="A15" s="5">
        <v>1979</v>
      </c>
      <c r="B15" s="5"/>
      <c r="C15">
        <v>121</v>
      </c>
    </row>
    <row r="16" spans="1:3" ht="12.75">
      <c r="A16" s="5">
        <v>1980</v>
      </c>
      <c r="B16" s="5"/>
      <c r="C16">
        <v>135</v>
      </c>
    </row>
    <row r="17" spans="1:3" ht="12.75">
      <c r="A17" s="5">
        <v>1981</v>
      </c>
      <c r="B17" s="5"/>
      <c r="C17">
        <v>155</v>
      </c>
    </row>
    <row r="18" spans="1:3" ht="12.75">
      <c r="A18" s="5">
        <v>1982</v>
      </c>
      <c r="B18" s="5"/>
      <c r="C18">
        <v>170</v>
      </c>
    </row>
    <row r="19" spans="1:3" ht="12.75">
      <c r="A19" s="5">
        <v>1983</v>
      </c>
      <c r="B19" s="5"/>
      <c r="C19">
        <v>189</v>
      </c>
    </row>
    <row r="20" spans="1:3" ht="12.75">
      <c r="A20" s="5">
        <v>1984</v>
      </c>
      <c r="B20" s="5"/>
      <c r="C20">
        <v>219</v>
      </c>
    </row>
    <row r="21" spans="1:3" ht="12.75">
      <c r="A21" s="5">
        <v>1985</v>
      </c>
      <c r="B21" s="5"/>
      <c r="C21">
        <v>250</v>
      </c>
    </row>
    <row r="22" spans="1:3" ht="12.75">
      <c r="A22" s="5">
        <v>1986</v>
      </c>
      <c r="B22" s="5"/>
      <c r="C22">
        <v>276</v>
      </c>
    </row>
    <row r="23" spans="1:3" ht="12.75">
      <c r="A23" s="5">
        <v>1987</v>
      </c>
      <c r="B23" s="5"/>
      <c r="C23">
        <v>297</v>
      </c>
    </row>
    <row r="24" spans="1:3" ht="12.75">
      <c r="A24" s="5">
        <v>1988</v>
      </c>
      <c r="B24" s="5"/>
      <c r="C24">
        <v>310</v>
      </c>
    </row>
    <row r="25" spans="1:3" ht="12.75">
      <c r="A25" s="5">
        <v>1989</v>
      </c>
      <c r="B25" s="5"/>
      <c r="C25">
        <v>320</v>
      </c>
    </row>
    <row r="26" spans="1:3" ht="12.75">
      <c r="A26" s="5">
        <v>1990</v>
      </c>
      <c r="B26" s="5"/>
      <c r="C26">
        <v>328</v>
      </c>
    </row>
    <row r="27" spans="1:3" ht="12.75">
      <c r="A27" s="5">
        <v>1991</v>
      </c>
      <c r="B27" s="5"/>
      <c r="C27">
        <v>325</v>
      </c>
    </row>
    <row r="28" spans="1:3" ht="12.75">
      <c r="A28" s="5">
        <v>1992</v>
      </c>
      <c r="B28" s="5"/>
      <c r="C28">
        <v>327</v>
      </c>
    </row>
    <row r="29" spans="1:3" ht="12.75">
      <c r="A29" s="5">
        <v>1993</v>
      </c>
      <c r="B29" s="5"/>
      <c r="C29">
        <v>336</v>
      </c>
    </row>
    <row r="30" spans="1:3" ht="12.75">
      <c r="A30" s="5">
        <v>1994</v>
      </c>
      <c r="B30" s="5"/>
      <c r="C30">
        <v>338</v>
      </c>
    </row>
    <row r="31" spans="1:3" ht="12.75">
      <c r="A31" s="5">
        <v>1995</v>
      </c>
      <c r="B31" s="5"/>
      <c r="C31">
        <v>340</v>
      </c>
    </row>
    <row r="32" spans="1:3" ht="12.75">
      <c r="A32" s="5">
        <v>1996</v>
      </c>
      <c r="B32" s="5"/>
      <c r="C32">
        <v>343</v>
      </c>
    </row>
    <row r="33" spans="1:3" ht="12.75">
      <c r="A33" s="5">
        <v>1997</v>
      </c>
      <c r="B33" s="5"/>
      <c r="C33">
        <v>343</v>
      </c>
    </row>
    <row r="34" spans="1:3" ht="12.75">
      <c r="A34" s="5">
        <v>1998</v>
      </c>
      <c r="B34" s="5"/>
      <c r="C34">
        <v>343</v>
      </c>
    </row>
    <row r="35" spans="1:3" ht="12.75">
      <c r="A35" s="5">
        <v>1999</v>
      </c>
      <c r="B35" s="5"/>
      <c r="C35">
        <v>346</v>
      </c>
    </row>
    <row r="36" spans="1:3" ht="12.75">
      <c r="A36" s="5">
        <v>2000</v>
      </c>
      <c r="B36" s="5"/>
      <c r="C36">
        <v>349</v>
      </c>
    </row>
    <row r="37" spans="1:3" ht="12.75">
      <c r="A37" s="5">
        <v>2001</v>
      </c>
      <c r="B37" s="5"/>
      <c r="C37">
        <v>352</v>
      </c>
    </row>
    <row r="38" spans="1:3" ht="12.75">
      <c r="A38" s="5">
        <v>2002</v>
      </c>
      <c r="B38" s="5"/>
      <c r="C38">
        <v>357</v>
      </c>
    </row>
    <row r="39" spans="1:3" ht="12.75">
      <c r="A39" s="5">
        <v>2003</v>
      </c>
      <c r="B39" s="5"/>
      <c r="C39">
        <v>358</v>
      </c>
    </row>
    <row r="40" spans="1:3" ht="12.75">
      <c r="A40" s="5">
        <v>2004</v>
      </c>
      <c r="B40" s="5"/>
      <c r="C40">
        <v>366</v>
      </c>
    </row>
    <row r="41" spans="1:3" ht="12.75">
      <c r="A41" s="5">
        <v>2005</v>
      </c>
      <c r="B41" s="5"/>
      <c r="C41">
        <v>369</v>
      </c>
    </row>
    <row r="42" spans="1:10" ht="12.75">
      <c r="A42" s="5">
        <v>2006</v>
      </c>
      <c r="B42" s="5"/>
      <c r="C42">
        <v>369</v>
      </c>
      <c r="D42" s="23"/>
      <c r="E42" s="23"/>
      <c r="F42" s="23"/>
      <c r="G42" s="23"/>
      <c r="H42" s="23"/>
      <c r="I42" s="23"/>
      <c r="J42" s="23"/>
    </row>
    <row r="43" spans="1:10" ht="12.75">
      <c r="A43" s="119">
        <v>2007</v>
      </c>
      <c r="B43" s="23"/>
      <c r="C43" s="23">
        <v>372</v>
      </c>
      <c r="D43" s="23"/>
      <c r="E43" s="23"/>
      <c r="F43" s="23"/>
      <c r="G43" s="23"/>
      <c r="H43" s="23"/>
      <c r="I43" s="23"/>
      <c r="J43" s="23"/>
    </row>
    <row r="44" spans="1:10" ht="12.75">
      <c r="A44" s="119">
        <v>2008</v>
      </c>
      <c r="B44" s="119"/>
      <c r="C44" s="63">
        <v>372</v>
      </c>
      <c r="D44" s="23"/>
      <c r="E44" s="23"/>
      <c r="F44" s="23"/>
      <c r="G44" s="23"/>
      <c r="H44" s="23"/>
      <c r="I44" s="23"/>
      <c r="J44" s="23"/>
    </row>
    <row r="45" spans="1:10" ht="12.75">
      <c r="A45" s="119">
        <v>2009</v>
      </c>
      <c r="B45" s="119"/>
      <c r="C45" s="63">
        <v>373</v>
      </c>
      <c r="D45" s="23"/>
      <c r="E45" s="23"/>
      <c r="F45" s="23"/>
      <c r="G45" s="23"/>
      <c r="H45" s="23"/>
      <c r="I45" s="23"/>
      <c r="J45" s="23"/>
    </row>
    <row r="46" spans="1:10" ht="12.75">
      <c r="A46" s="78">
        <v>2010</v>
      </c>
      <c r="B46" s="78" t="s">
        <v>186</v>
      </c>
      <c r="C46" s="166">
        <v>376</v>
      </c>
      <c r="D46" s="23"/>
      <c r="E46" s="23"/>
      <c r="F46" s="23"/>
      <c r="G46" s="23"/>
      <c r="H46" s="23"/>
      <c r="I46" s="23"/>
      <c r="J46" s="23"/>
    </row>
    <row r="47" spans="1:10" ht="12.75">
      <c r="A47" s="119"/>
      <c r="B47" s="119"/>
      <c r="C47" s="63"/>
      <c r="D47" s="23"/>
      <c r="E47" s="23"/>
      <c r="F47" s="23"/>
      <c r="G47" s="23"/>
      <c r="H47" s="23"/>
      <c r="I47" s="23"/>
      <c r="J47" s="23"/>
    </row>
    <row r="48" spans="1:10" ht="12.75">
      <c r="A48" s="119" t="s">
        <v>310</v>
      </c>
      <c r="B48" s="119"/>
      <c r="C48" s="63"/>
      <c r="D48" s="23"/>
      <c r="E48" s="23"/>
      <c r="F48" s="23"/>
      <c r="G48" s="23"/>
      <c r="H48" s="23"/>
      <c r="I48" s="23"/>
      <c r="J48" s="23"/>
    </row>
    <row r="50" spans="1:10" ht="41.25" customHeight="1">
      <c r="A50" s="402" t="s">
        <v>312</v>
      </c>
      <c r="B50" s="402"/>
      <c r="C50" s="402"/>
      <c r="D50" s="402"/>
      <c r="E50" s="402"/>
      <c r="F50" s="402"/>
      <c r="G50" s="402"/>
      <c r="H50" s="402"/>
      <c r="I50" s="402"/>
      <c r="J50" s="402"/>
    </row>
    <row r="51" spans="1:10" ht="12.75">
      <c r="A51" s="60"/>
      <c r="B51" s="60"/>
      <c r="C51" s="60"/>
      <c r="D51" s="60"/>
      <c r="E51" s="60"/>
      <c r="F51" s="60"/>
      <c r="G51" s="60"/>
      <c r="H51" s="60"/>
      <c r="I51" s="60"/>
      <c r="J51" s="60"/>
    </row>
    <row r="52" spans="1:10" ht="39.75" customHeight="1">
      <c r="A52" s="402" t="s">
        <v>343</v>
      </c>
      <c r="B52" s="402"/>
      <c r="C52" s="402"/>
      <c r="D52" s="402"/>
      <c r="E52" s="402"/>
      <c r="F52" s="402"/>
      <c r="G52" s="402"/>
      <c r="H52" s="402"/>
      <c r="I52" s="402"/>
      <c r="J52" s="402"/>
    </row>
    <row r="53" ht="12.75">
      <c r="A53" s="97"/>
    </row>
  </sheetData>
  <mergeCells count="2">
    <mergeCell ref="A52:J52"/>
    <mergeCell ref="A50:J50"/>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81" customWidth="1"/>
    <col min="6" max="6" width="13.7109375" style="0" customWidth="1"/>
    <col min="7" max="7" width="4.140625" style="0" customWidth="1"/>
  </cols>
  <sheetData>
    <row r="1" spans="1:6" ht="15.75" customHeight="1">
      <c r="A1" s="108" t="s">
        <v>2</v>
      </c>
      <c r="B1" s="109"/>
      <c r="C1" s="109"/>
      <c r="D1" s="109"/>
      <c r="E1" s="109"/>
      <c r="F1" s="109"/>
    </row>
    <row r="2" ht="12.75">
      <c r="A2" s="1"/>
    </row>
    <row r="3" spans="1:6" ht="41.25">
      <c r="A3" s="78" t="s">
        <v>7</v>
      </c>
      <c r="B3" s="79" t="s">
        <v>8</v>
      </c>
      <c r="C3" s="110" t="s">
        <v>9</v>
      </c>
      <c r="D3" s="111" t="s">
        <v>53</v>
      </c>
      <c r="E3" s="34" t="s">
        <v>54</v>
      </c>
      <c r="F3" s="111" t="s">
        <v>55</v>
      </c>
    </row>
    <row r="4" spans="1:7" ht="12.75">
      <c r="A4" s="2"/>
      <c r="B4" s="399" t="s">
        <v>333</v>
      </c>
      <c r="C4" s="406"/>
      <c r="D4" s="407" t="s">
        <v>10</v>
      </c>
      <c r="E4" s="407"/>
      <c r="F4" s="407"/>
      <c r="G4" s="91"/>
    </row>
    <row r="5" spans="1:6" s="1" customFormat="1" ht="12.75">
      <c r="A5" s="81" t="s">
        <v>11</v>
      </c>
      <c r="B5" s="80"/>
      <c r="C5" s="112"/>
      <c r="D5" s="48"/>
      <c r="E5" s="113"/>
      <c r="F5" s="113"/>
    </row>
    <row r="6" spans="1:9" ht="12.75">
      <c r="A6" s="6" t="s">
        <v>334</v>
      </c>
      <c r="B6" s="80">
        <v>3.1232321461992507</v>
      </c>
      <c r="C6" s="112">
        <v>1.6338253399448277</v>
      </c>
      <c r="D6" s="48">
        <v>3184.909090909091</v>
      </c>
      <c r="E6" s="113">
        <v>3430.6363636363635</v>
      </c>
      <c r="F6" s="113">
        <v>4555.090909090909</v>
      </c>
      <c r="H6" s="114"/>
      <c r="I6" s="115"/>
    </row>
    <row r="7" spans="1:9" ht="12.75">
      <c r="A7" s="6" t="s">
        <v>335</v>
      </c>
      <c r="B7" s="80">
        <v>1.2847341972416881</v>
      </c>
      <c r="C7" s="112">
        <v>0.948791716320585</v>
      </c>
      <c r="D7" s="48">
        <v>2936.727272727273</v>
      </c>
      <c r="E7" s="113">
        <v>2946.818181818182</v>
      </c>
      <c r="F7" s="113">
        <v>3453.5454545454545</v>
      </c>
      <c r="H7" s="1"/>
      <c r="I7" s="115"/>
    </row>
    <row r="8" spans="1:9" s="23" customFormat="1" ht="12.75">
      <c r="A8" s="10" t="s">
        <v>383</v>
      </c>
      <c r="B8" s="31">
        <v>2.031515701709341</v>
      </c>
      <c r="C8" s="116">
        <v>1.5169702299817844</v>
      </c>
      <c r="D8" s="117">
        <v>1484.4545454545455</v>
      </c>
      <c r="E8" s="117">
        <v>1602.2727272727273</v>
      </c>
      <c r="F8" s="117">
        <v>1918.0909090909092</v>
      </c>
      <c r="H8" s="56"/>
      <c r="I8" s="115"/>
    </row>
    <row r="9" spans="1:8" ht="12.75">
      <c r="A9" s="7"/>
      <c r="B9" s="80"/>
      <c r="C9" s="112"/>
      <c r="D9" s="48"/>
      <c r="E9" s="113"/>
      <c r="F9" s="118"/>
      <c r="H9" s="1"/>
    </row>
    <row r="10" spans="1:8" ht="12.75">
      <c r="A10" s="119" t="s">
        <v>12</v>
      </c>
      <c r="B10" s="80"/>
      <c r="C10" s="112"/>
      <c r="D10" s="48"/>
      <c r="E10" s="113"/>
      <c r="F10" s="118"/>
      <c r="H10" s="1"/>
    </row>
    <row r="11" spans="1:6" s="1" customFormat="1" ht="12.75">
      <c r="A11" s="70" t="s">
        <v>13</v>
      </c>
      <c r="B11" s="80">
        <v>2.9098780027535076</v>
      </c>
      <c r="C11" s="112">
        <v>1.5736801645988896</v>
      </c>
      <c r="D11" s="48">
        <v>3118.636363636364</v>
      </c>
      <c r="E11" s="113">
        <v>3250.3636363636365</v>
      </c>
      <c r="F11" s="113">
        <v>4365</v>
      </c>
    </row>
    <row r="12" spans="1:8" ht="12.75">
      <c r="A12" s="120" t="s">
        <v>334</v>
      </c>
      <c r="B12" s="80">
        <v>3.2463828317149224</v>
      </c>
      <c r="C12" s="112">
        <v>1.7180414365346008</v>
      </c>
      <c r="D12" s="48">
        <v>2273.4545454545455</v>
      </c>
      <c r="E12" s="113">
        <v>2364.5454545454545</v>
      </c>
      <c r="F12" s="113">
        <v>3300.2727272727275</v>
      </c>
      <c r="H12" s="1"/>
    </row>
    <row r="13" spans="1:8" ht="12.75">
      <c r="A13" s="121" t="s">
        <v>335</v>
      </c>
      <c r="B13" s="80">
        <v>-0.3837676024349257</v>
      </c>
      <c r="C13" s="112">
        <v>-1.9019728919364876</v>
      </c>
      <c r="D13" s="48">
        <v>240.54545454545456</v>
      </c>
      <c r="E13" s="113">
        <v>235.63636363636363</v>
      </c>
      <c r="F13" s="118">
        <v>211.0909090909091</v>
      </c>
      <c r="H13" s="1"/>
    </row>
    <row r="14" spans="1:8" ht="12.75">
      <c r="A14" s="121" t="s">
        <v>383</v>
      </c>
      <c r="B14" s="80">
        <v>2.7858424858531183</v>
      </c>
      <c r="C14" s="112">
        <v>1.9642746524223043</v>
      </c>
      <c r="D14" s="48">
        <v>604.6363636363636</v>
      </c>
      <c r="E14" s="113">
        <v>650.1818181818181</v>
      </c>
      <c r="F14" s="118">
        <v>853.3636363636364</v>
      </c>
      <c r="H14" s="1"/>
    </row>
    <row r="15" spans="1:8" ht="12.75">
      <c r="A15" s="121"/>
      <c r="B15" s="80"/>
      <c r="C15" s="112"/>
      <c r="D15" s="48"/>
      <c r="E15" s="113"/>
      <c r="F15" s="118"/>
      <c r="H15" s="1"/>
    </row>
    <row r="16" spans="1:6" s="1" customFormat="1" ht="12.75">
      <c r="A16" s="122" t="s">
        <v>14</v>
      </c>
      <c r="B16" s="80">
        <v>1.725828561649445</v>
      </c>
      <c r="C16" s="112">
        <v>1.139592248727217</v>
      </c>
      <c r="D16" s="48">
        <v>4123.090909090909</v>
      </c>
      <c r="E16" s="113">
        <v>4323.272727272727</v>
      </c>
      <c r="F16" s="113">
        <v>5089.909090909091</v>
      </c>
    </row>
    <row r="17" spans="1:8" ht="12.75">
      <c r="A17" s="120" t="s">
        <v>334</v>
      </c>
      <c r="B17" s="80">
        <v>2.7329526800207615</v>
      </c>
      <c r="C17" s="112">
        <v>1.087212085035083</v>
      </c>
      <c r="D17" s="48">
        <v>855</v>
      </c>
      <c r="E17" s="113">
        <v>989.7272727272727</v>
      </c>
      <c r="F17" s="113">
        <v>1150.3636363636365</v>
      </c>
      <c r="H17" s="1"/>
    </row>
    <row r="18" spans="1:8" ht="12.75">
      <c r="A18" s="120" t="s">
        <v>335</v>
      </c>
      <c r="B18" s="80">
        <v>1.4560029808798447</v>
      </c>
      <c r="C18" s="112">
        <v>1.1539011067332128</v>
      </c>
      <c r="D18" s="48">
        <v>2514.5454545454545</v>
      </c>
      <c r="E18" s="113">
        <v>2527.090909090909</v>
      </c>
      <c r="F18" s="113">
        <v>3033</v>
      </c>
      <c r="H18" s="1"/>
    </row>
    <row r="19" spans="1:8" s="127" customFormat="1" ht="12.75">
      <c r="A19" s="123" t="s">
        <v>15</v>
      </c>
      <c r="B19" s="124">
        <v>1.7045709490498107</v>
      </c>
      <c r="C19" s="125">
        <v>1.3456317121031347</v>
      </c>
      <c r="D19" s="126">
        <v>1708.0909090909092</v>
      </c>
      <c r="E19" s="84">
        <v>1746.2727272727273</v>
      </c>
      <c r="F19" s="84">
        <v>2126.1818181818185</v>
      </c>
      <c r="H19" s="1"/>
    </row>
    <row r="20" spans="1:6" s="128" customFormat="1" ht="12.75">
      <c r="A20" s="123" t="s">
        <v>16</v>
      </c>
      <c r="B20" s="124">
        <v>0.9554074504637633</v>
      </c>
      <c r="C20" s="125">
        <v>0.9593341143486978</v>
      </c>
      <c r="D20" s="126">
        <v>158.72727272727272</v>
      </c>
      <c r="E20" s="84">
        <f>578*12/44</f>
        <v>157.63636363636363</v>
      </c>
      <c r="F20" s="84">
        <f>181.363636363636+144.545454545455</f>
        <v>325.909090909091</v>
      </c>
    </row>
    <row r="21" spans="1:6" s="128" customFormat="1" ht="12.75">
      <c r="A21" s="123" t="s">
        <v>17</v>
      </c>
      <c r="B21" s="124">
        <v>2.2</v>
      </c>
      <c r="C21" s="125">
        <v>1.7904012208943554</v>
      </c>
      <c r="D21" s="84">
        <v>108.27272727272728</v>
      </c>
      <c r="E21" s="129">
        <f>455*12/44</f>
        <v>124.0909090909091</v>
      </c>
      <c r="F21" s="84">
        <v>144.545454545455</v>
      </c>
    </row>
    <row r="22" spans="1:8" ht="12.75">
      <c r="A22" s="130" t="s">
        <v>383</v>
      </c>
      <c r="B22" s="80">
        <v>1.4277320203553323</v>
      </c>
      <c r="C22" s="112">
        <v>1.1518755610210318</v>
      </c>
      <c r="D22" s="48">
        <v>753.5454545454546</v>
      </c>
      <c r="E22" s="131">
        <v>806.7272727272727</v>
      </c>
      <c r="F22" s="118">
        <v>906.5454545454546</v>
      </c>
      <c r="H22" s="1"/>
    </row>
    <row r="23" spans="1:8" ht="12.75">
      <c r="A23" s="130"/>
      <c r="B23" s="80"/>
      <c r="C23" s="112"/>
      <c r="D23" s="48"/>
      <c r="E23" s="131"/>
      <c r="F23" s="118"/>
      <c r="H23" s="1"/>
    </row>
    <row r="24" spans="1:6" s="1" customFormat="1" ht="12.75">
      <c r="A24" s="132" t="s">
        <v>18</v>
      </c>
      <c r="B24" s="31"/>
      <c r="C24" s="116"/>
      <c r="D24" s="117">
        <v>364.36363636363603</v>
      </c>
      <c r="E24" s="133">
        <f>E26-E16-E11</f>
        <v>406.3636363636365</v>
      </c>
      <c r="F24" s="117">
        <v>472.090909090909</v>
      </c>
    </row>
    <row r="25" spans="1:6" s="1" customFormat="1" ht="12.75">
      <c r="A25" s="134"/>
      <c r="B25" s="80"/>
      <c r="C25" s="135"/>
      <c r="D25" s="118"/>
      <c r="E25" s="118"/>
      <c r="F25" s="118"/>
    </row>
    <row r="26" spans="1:6" s="1" customFormat="1" ht="15.75">
      <c r="A26" s="76" t="s">
        <v>56</v>
      </c>
      <c r="B26" s="31">
        <v>2.226836520457698</v>
      </c>
      <c r="C26" s="116">
        <v>1.3711663433503274</v>
      </c>
      <c r="D26" s="58">
        <v>7606.090909090909</v>
      </c>
      <c r="E26" s="117">
        <v>7980</v>
      </c>
      <c r="F26" s="117">
        <v>9927</v>
      </c>
    </row>
    <row r="27" spans="1:6" s="1" customFormat="1" ht="12.75">
      <c r="A27" s="136"/>
      <c r="B27" s="137"/>
      <c r="C27" s="137"/>
      <c r="D27" s="93"/>
      <c r="E27" s="49"/>
      <c r="F27" s="138"/>
    </row>
    <row r="28" spans="1:7" s="91" customFormat="1" ht="80.25" customHeight="1">
      <c r="A28" s="404" t="s">
        <v>75</v>
      </c>
      <c r="B28" s="404"/>
      <c r="C28" s="404"/>
      <c r="D28" s="404"/>
      <c r="E28" s="404"/>
      <c r="F28" s="404"/>
      <c r="G28" s="102"/>
    </row>
    <row r="29" spans="1:7" ht="12.75">
      <c r="A29" s="65"/>
      <c r="B29" s="65"/>
      <c r="C29" s="65"/>
      <c r="D29" s="65"/>
      <c r="E29" s="65"/>
      <c r="F29" s="65"/>
      <c r="G29" s="65"/>
    </row>
    <row r="30" spans="1:7" ht="53.25" customHeight="1">
      <c r="A30" s="403" t="s">
        <v>76</v>
      </c>
      <c r="B30" s="403"/>
      <c r="C30" s="403"/>
      <c r="D30" s="403"/>
      <c r="E30" s="403"/>
      <c r="F30" s="403"/>
      <c r="G30" s="139"/>
    </row>
    <row r="31" spans="1:7" ht="12.75">
      <c r="A31" s="139"/>
      <c r="B31" s="139"/>
      <c r="C31" s="139"/>
      <c r="D31" s="139"/>
      <c r="E31" s="139"/>
      <c r="F31" s="139"/>
      <c r="G31" s="139"/>
    </row>
    <row r="32" spans="1:8" ht="40.5" customHeight="1">
      <c r="A32" s="405" t="s">
        <v>77</v>
      </c>
      <c r="B32" s="405"/>
      <c r="C32" s="405"/>
      <c r="D32" s="405"/>
      <c r="E32" s="405"/>
      <c r="F32" s="405"/>
      <c r="G32" s="140"/>
      <c r="H32" s="141"/>
    </row>
    <row r="33" spans="1:8" ht="12.75">
      <c r="A33" s="140"/>
      <c r="B33" s="140"/>
      <c r="C33" s="140"/>
      <c r="D33" s="140"/>
      <c r="E33" s="139"/>
      <c r="F33" s="140"/>
      <c r="G33" s="140"/>
      <c r="H33" s="141"/>
    </row>
    <row r="34" spans="1:8" ht="12.75">
      <c r="A34" s="140"/>
      <c r="B34" s="140"/>
      <c r="C34" s="140"/>
      <c r="D34" s="140"/>
      <c r="E34" s="139"/>
      <c r="F34" s="140"/>
      <c r="G34" s="140"/>
      <c r="H34" s="141"/>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40.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9.140625" style="5" customWidth="1"/>
    <col min="2" max="2" width="18.7109375" style="2" customWidth="1"/>
  </cols>
  <sheetData>
    <row r="1" ht="12.75">
      <c r="A1" s="108" t="s">
        <v>305</v>
      </c>
    </row>
    <row r="3" spans="1:2" ht="12.75">
      <c r="A3" s="78" t="s">
        <v>89</v>
      </c>
      <c r="B3" s="4" t="s">
        <v>208</v>
      </c>
    </row>
    <row r="4" ht="12.75">
      <c r="B4" s="2" t="s">
        <v>209</v>
      </c>
    </row>
    <row r="6" spans="1:2" ht="12.75">
      <c r="A6" s="5">
        <v>1965</v>
      </c>
      <c r="B6" s="42">
        <v>25.65921268421054</v>
      </c>
    </row>
    <row r="7" spans="1:2" ht="12.75">
      <c r="A7" s="5">
        <v>1966</v>
      </c>
      <c r="B7" s="42">
        <v>34.39520551578953</v>
      </c>
    </row>
    <row r="8" spans="1:2" ht="12.75">
      <c r="A8" s="5">
        <v>1967</v>
      </c>
      <c r="B8" s="42">
        <v>42.219856736842154</v>
      </c>
    </row>
    <row r="9" spans="1:2" ht="12.75">
      <c r="A9" s="5">
        <v>1968</v>
      </c>
      <c r="B9" s="42">
        <v>51.59195442105255</v>
      </c>
    </row>
    <row r="10" spans="1:2" ht="12.75">
      <c r="A10" s="5">
        <v>1969</v>
      </c>
      <c r="B10" s="42">
        <v>62.859029031579276</v>
      </c>
    </row>
    <row r="11" spans="1:2" ht="12.75">
      <c r="A11" s="5">
        <v>1970</v>
      </c>
      <c r="B11" s="42">
        <v>77.32345714736837</v>
      </c>
    </row>
    <row r="12" spans="1:2" ht="12.75">
      <c r="A12" s="5">
        <v>1971</v>
      </c>
      <c r="B12" s="42">
        <v>109.9724015157896</v>
      </c>
    </row>
    <row r="13" spans="1:2" ht="12.75">
      <c r="A13" s="5">
        <v>1972</v>
      </c>
      <c r="B13" s="42">
        <v>150.8324671368425</v>
      </c>
    </row>
    <row r="14" spans="1:2" ht="12.75">
      <c r="A14" s="5">
        <v>1973</v>
      </c>
      <c r="B14" s="42">
        <v>202.60467497894808</v>
      </c>
    </row>
    <row r="15" spans="1:2" ht="12.75">
      <c r="A15" s="5">
        <v>1974</v>
      </c>
      <c r="B15" s="42">
        <v>263.34449224210607</v>
      </c>
    </row>
    <row r="16" spans="1:2" ht="12.75">
      <c r="A16" s="5">
        <v>1975</v>
      </c>
      <c r="B16" s="42">
        <v>364.3396587263171</v>
      </c>
    </row>
    <row r="17" spans="1:2" ht="12.75">
      <c r="A17" s="5">
        <v>1976</v>
      </c>
      <c r="B17" s="42">
        <v>433.37947826315917</v>
      </c>
    </row>
    <row r="18" spans="1:2" ht="12.75">
      <c r="A18" s="5">
        <v>1977</v>
      </c>
      <c r="B18" s="42">
        <v>535.4871418210538</v>
      </c>
    </row>
    <row r="19" spans="1:2" ht="12.75">
      <c r="A19" s="5">
        <v>1978</v>
      </c>
      <c r="B19" s="42">
        <v>619.3782373157899</v>
      </c>
    </row>
    <row r="20" spans="1:2" ht="12.75">
      <c r="A20" s="5">
        <v>1979</v>
      </c>
      <c r="B20" s="42">
        <v>639.6900673263166</v>
      </c>
    </row>
    <row r="21" spans="1:2" ht="12.75">
      <c r="A21" s="5">
        <v>1980</v>
      </c>
      <c r="B21" s="42">
        <v>711.4168131789517</v>
      </c>
    </row>
    <row r="22" spans="1:2" ht="12.75">
      <c r="A22" s="5">
        <v>1981</v>
      </c>
      <c r="B22" s="42">
        <v>836.0605833578984</v>
      </c>
    </row>
    <row r="23" spans="1:2" ht="12.75">
      <c r="A23" s="5">
        <v>1982</v>
      </c>
      <c r="B23" s="42">
        <v>916.7827936736865</v>
      </c>
    </row>
    <row r="24" spans="1:2" ht="12.75">
      <c r="A24" s="5">
        <v>1983</v>
      </c>
      <c r="B24" s="42">
        <v>1029.55333641053</v>
      </c>
    </row>
    <row r="25" spans="1:2" ht="12.75">
      <c r="A25" s="5">
        <v>1984</v>
      </c>
      <c r="B25" s="42">
        <v>1244.7075093368444</v>
      </c>
    </row>
    <row r="26" spans="1:2" ht="12.75">
      <c r="A26" s="5">
        <v>1985</v>
      </c>
      <c r="B26" s="42">
        <v>1481.9669573578965</v>
      </c>
    </row>
    <row r="27" spans="1:2" ht="12.75">
      <c r="A27" s="5">
        <v>1986</v>
      </c>
      <c r="B27" s="42">
        <v>1596.6114000842156</v>
      </c>
    </row>
    <row r="28" spans="1:2" ht="12.75">
      <c r="A28" s="5">
        <v>1987</v>
      </c>
      <c r="B28" s="42">
        <v>1736.33432834737</v>
      </c>
    </row>
    <row r="29" spans="1:2" ht="12.75">
      <c r="A29" s="5">
        <v>1988</v>
      </c>
      <c r="B29" s="42">
        <v>1893.1944214526372</v>
      </c>
    </row>
    <row r="30" spans="1:2" ht="12.75">
      <c r="A30" s="5">
        <v>1989</v>
      </c>
      <c r="B30" s="42">
        <v>1946.7609883789519</v>
      </c>
    </row>
    <row r="31" spans="1:2" ht="12.75">
      <c r="A31" s="5">
        <v>1990</v>
      </c>
      <c r="B31" s="42">
        <v>2002.3510008947405</v>
      </c>
    </row>
    <row r="32" spans="1:2" ht="12.75">
      <c r="A32" s="5">
        <v>1991</v>
      </c>
      <c r="B32" s="42">
        <v>2096.8391985263197</v>
      </c>
    </row>
    <row r="33" spans="1:2" ht="12.75">
      <c r="A33" s="5">
        <v>1992</v>
      </c>
      <c r="B33" s="42">
        <v>2113.957615357902</v>
      </c>
    </row>
    <row r="34" spans="1:2" ht="12.75">
      <c r="A34" s="5">
        <v>1993</v>
      </c>
      <c r="B34" s="42">
        <v>2186.9228426736904</v>
      </c>
    </row>
    <row r="35" spans="1:2" ht="12.75">
      <c r="A35" s="5">
        <v>1994</v>
      </c>
      <c r="B35" s="42">
        <v>2227.534740747376</v>
      </c>
    </row>
    <row r="36" spans="1:2" ht="12.75">
      <c r="A36" s="5">
        <v>1995</v>
      </c>
      <c r="B36" s="42">
        <v>2324.187440052636</v>
      </c>
    </row>
    <row r="37" spans="1:2" ht="12.75">
      <c r="A37" s="5">
        <v>1996</v>
      </c>
      <c r="B37" s="42">
        <v>2407.8755466547445</v>
      </c>
    </row>
    <row r="38" spans="1:2" ht="12.75">
      <c r="A38" s="5">
        <v>1997</v>
      </c>
      <c r="B38" s="42">
        <v>2391.4403303578983</v>
      </c>
    </row>
    <row r="39" spans="1:2" ht="12.75">
      <c r="A39" s="5">
        <v>1998</v>
      </c>
      <c r="B39" s="42">
        <v>2431.0656676389553</v>
      </c>
    </row>
    <row r="40" spans="1:2" ht="12.75">
      <c r="A40" s="5">
        <v>1999</v>
      </c>
      <c r="B40" s="42">
        <v>2523.977088894744</v>
      </c>
    </row>
    <row r="41" spans="1:2" ht="12.75">
      <c r="A41" s="5">
        <v>2000</v>
      </c>
      <c r="B41" s="42">
        <v>2582.412366077901</v>
      </c>
    </row>
    <row r="42" spans="1:2" ht="12.75">
      <c r="A42" s="5">
        <v>2001</v>
      </c>
      <c r="B42" s="42">
        <v>2654.935291778954</v>
      </c>
    </row>
    <row r="43" spans="1:2" ht="12.75">
      <c r="A43" s="5">
        <v>2002</v>
      </c>
      <c r="B43" s="42">
        <v>2699.1785702710063</v>
      </c>
    </row>
    <row r="44" spans="1:2" ht="12.75">
      <c r="A44" s="5">
        <v>2003</v>
      </c>
      <c r="B44" s="42">
        <v>2645.2099592873224</v>
      </c>
    </row>
    <row r="45" spans="1:2" ht="12.75">
      <c r="A45" s="5">
        <v>2004</v>
      </c>
      <c r="B45" s="42">
        <v>2763.07519557806</v>
      </c>
    </row>
    <row r="46" spans="1:2" ht="12.75">
      <c r="A46" s="5">
        <v>2005</v>
      </c>
      <c r="B46" s="42">
        <v>2770.0611350871086</v>
      </c>
    </row>
    <row r="47" spans="1:2" ht="12.75">
      <c r="A47" s="5">
        <v>2006</v>
      </c>
      <c r="B47" s="42">
        <v>2805.9149339495307</v>
      </c>
    </row>
    <row r="48" spans="1:2" ht="12.75">
      <c r="A48" s="5">
        <v>2007</v>
      </c>
      <c r="B48" s="42">
        <v>2749.8938613357927</v>
      </c>
    </row>
    <row r="49" spans="1:2" ht="12.75">
      <c r="A49" s="5">
        <v>2008</v>
      </c>
      <c r="B49" s="42">
        <v>2740.886906608112</v>
      </c>
    </row>
    <row r="50" spans="1:2" ht="12.75">
      <c r="A50" s="78">
        <v>2009</v>
      </c>
      <c r="B50" s="346">
        <v>2698.2402139586366</v>
      </c>
    </row>
    <row r="52" spans="1:6" ht="12.75">
      <c r="A52" s="398" t="s">
        <v>214</v>
      </c>
      <c r="B52" s="398"/>
      <c r="C52" s="398"/>
      <c r="D52" s="398"/>
      <c r="E52" s="398"/>
      <c r="F52" s="398"/>
    </row>
    <row r="53" ht="12.75">
      <c r="A53"/>
    </row>
    <row r="54" spans="1:6" ht="54.75" customHeight="1">
      <c r="A54" s="402" t="s">
        <v>343</v>
      </c>
      <c r="B54" s="402"/>
      <c r="C54" s="402"/>
      <c r="D54" s="402"/>
      <c r="E54" s="402"/>
      <c r="F54" s="402"/>
    </row>
  </sheetData>
  <mergeCells count="2">
    <mergeCell ref="A52:F52"/>
    <mergeCell ref="A54:F54"/>
  </mergeCells>
  <printOptions/>
  <pageMargins left="0.75" right="0.75" top="1" bottom="1" header="0.5" footer="0.5"/>
  <pageSetup horizontalDpi="600" verticalDpi="600" orientation="portrait" r:id="rId1"/>
</worksheet>
</file>

<file path=xl/worksheets/sheet41.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4.57421875" style="0" customWidth="1"/>
    <col min="2" max="2" width="19.57421875" style="0" customWidth="1"/>
    <col min="6" max="6" width="12.57421875" style="0" customWidth="1"/>
  </cols>
  <sheetData>
    <row r="1" ht="12.75">
      <c r="A1" s="108" t="s">
        <v>307</v>
      </c>
    </row>
    <row r="3" spans="1:2" ht="12.75">
      <c r="A3" s="3" t="s">
        <v>133</v>
      </c>
      <c r="B3" s="4" t="s">
        <v>208</v>
      </c>
    </row>
    <row r="4" ht="12.75">
      <c r="B4" s="337" t="s">
        <v>209</v>
      </c>
    </row>
    <row r="5" ht="12.75">
      <c r="B5" s="2"/>
    </row>
    <row r="6" spans="1:2" ht="12.75">
      <c r="A6" t="s">
        <v>121</v>
      </c>
      <c r="B6" s="42">
        <v>840.7842105263203</v>
      </c>
    </row>
    <row r="7" spans="1:2" ht="12.75">
      <c r="A7" t="s">
        <v>138</v>
      </c>
      <c r="B7" s="42">
        <v>410.5252631578978</v>
      </c>
    </row>
    <row r="8" spans="1:2" ht="12.75">
      <c r="A8" t="s">
        <v>119</v>
      </c>
      <c r="B8" s="42">
        <v>274.6399999999989</v>
      </c>
    </row>
    <row r="9" spans="1:2" ht="12.75">
      <c r="A9" t="s">
        <v>200</v>
      </c>
      <c r="B9" s="42">
        <v>163.5825</v>
      </c>
    </row>
    <row r="10" spans="1:2" ht="12.75">
      <c r="A10" t="s">
        <v>134</v>
      </c>
      <c r="B10" s="42">
        <v>147.77099999999933</v>
      </c>
    </row>
    <row r="11" spans="1:2" ht="12.75">
      <c r="A11" t="s">
        <v>96</v>
      </c>
      <c r="B11" s="42">
        <v>134.9</v>
      </c>
    </row>
    <row r="12" spans="1:2" ht="12.75">
      <c r="A12" t="s">
        <v>211</v>
      </c>
      <c r="B12" s="42">
        <v>89.8052631578955</v>
      </c>
    </row>
    <row r="13" spans="1:2" ht="12.75">
      <c r="A13" t="s">
        <v>311</v>
      </c>
      <c r="B13" s="42">
        <v>82.16434199999968</v>
      </c>
    </row>
    <row r="14" spans="1:2" ht="12.75">
      <c r="A14" t="s">
        <v>95</v>
      </c>
      <c r="B14" s="42">
        <v>70.12999999999984</v>
      </c>
    </row>
    <row r="15" spans="1:2" ht="12.75">
      <c r="A15" t="s">
        <v>176</v>
      </c>
      <c r="B15" s="42">
        <v>69.18999999999991</v>
      </c>
    </row>
    <row r="16" ht="12.75">
      <c r="B16" s="42"/>
    </row>
    <row r="17" spans="1:2" ht="12.75">
      <c r="A17" s="160" t="s">
        <v>139</v>
      </c>
      <c r="B17" s="161">
        <v>2698.2402139586366</v>
      </c>
    </row>
    <row r="18" ht="12.75">
      <c r="B18" s="2"/>
    </row>
    <row r="19" spans="1:6" ht="12.75">
      <c r="A19" s="398" t="s">
        <v>214</v>
      </c>
      <c r="B19" s="398"/>
      <c r="C19" s="398"/>
      <c r="D19" s="398"/>
      <c r="E19" s="398"/>
      <c r="F19" s="398"/>
    </row>
    <row r="20" ht="12.75">
      <c r="B20" s="2"/>
    </row>
    <row r="21" spans="1:6" ht="53.25" customHeight="1">
      <c r="A21" s="402" t="s">
        <v>343</v>
      </c>
      <c r="B21" s="402"/>
      <c r="C21" s="402"/>
      <c r="D21" s="402"/>
      <c r="E21" s="402"/>
      <c r="F21" s="402"/>
    </row>
  </sheetData>
  <mergeCells count="2">
    <mergeCell ref="A19:F19"/>
    <mergeCell ref="A21:F2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401" t="s">
        <v>313</v>
      </c>
      <c r="B1" s="401"/>
      <c r="C1" s="401"/>
      <c r="D1" s="401"/>
      <c r="E1" s="401"/>
      <c r="F1" s="401"/>
    </row>
    <row r="2" spans="4:5" ht="12.75">
      <c r="D2" s="23"/>
      <c r="E2" s="23"/>
    </row>
    <row r="3" spans="1:5" ht="12.75">
      <c r="A3" s="3" t="s">
        <v>315</v>
      </c>
      <c r="B3" s="3"/>
      <c r="C3" s="377" t="s">
        <v>316</v>
      </c>
      <c r="D3" s="23"/>
      <c r="E3" s="23"/>
    </row>
    <row r="4" spans="1:5" ht="12.75">
      <c r="A4" s="23"/>
      <c r="B4" s="23"/>
      <c r="C4" s="8" t="s">
        <v>317</v>
      </c>
      <c r="D4" s="23"/>
      <c r="E4" s="23"/>
    </row>
    <row r="5" spans="1:5" ht="12.75">
      <c r="A5" s="23"/>
      <c r="B5" s="23"/>
      <c r="C5" s="61"/>
      <c r="D5" s="23"/>
      <c r="E5" s="23"/>
    </row>
    <row r="6" spans="1:5" ht="12.75">
      <c r="A6" s="56" t="s">
        <v>318</v>
      </c>
      <c r="B6" s="56"/>
      <c r="C6" s="378"/>
      <c r="D6" s="23"/>
      <c r="E6" s="23"/>
    </row>
    <row r="7" spans="2:5" ht="12.75">
      <c r="B7" t="s">
        <v>319</v>
      </c>
      <c r="C7" s="379"/>
      <c r="D7" s="23"/>
      <c r="E7" s="23"/>
    </row>
    <row r="8" spans="2:5" ht="12.75">
      <c r="B8" t="s">
        <v>320</v>
      </c>
      <c r="C8" s="380">
        <v>3210</v>
      </c>
      <c r="D8" s="23"/>
      <c r="E8" s="23"/>
    </row>
    <row r="9" spans="2:5" ht="12.75">
      <c r="B9" t="s">
        <v>321</v>
      </c>
      <c r="C9" s="380">
        <v>1400</v>
      </c>
      <c r="D9" s="23"/>
      <c r="E9" s="23"/>
    </row>
    <row r="10" spans="2:5" ht="12.75">
      <c r="B10" t="s">
        <v>322</v>
      </c>
      <c r="C10" s="380">
        <v>100</v>
      </c>
      <c r="D10" s="23"/>
      <c r="E10" s="23"/>
    </row>
    <row r="11" spans="3:5" ht="12.75">
      <c r="C11" s="380"/>
      <c r="D11" s="23"/>
      <c r="E11" s="23"/>
    </row>
    <row r="12" spans="1:5" ht="12.75">
      <c r="A12" s="1" t="s">
        <v>323</v>
      </c>
      <c r="C12" s="380"/>
      <c r="D12" s="23"/>
      <c r="E12" s="23"/>
    </row>
    <row r="13" spans="1:5" s="12" customFormat="1" ht="12.75" customHeight="1">
      <c r="A13" s="381"/>
      <c r="B13" s="382" t="s">
        <v>324</v>
      </c>
      <c r="C13" s="383">
        <v>1500</v>
      </c>
      <c r="D13" s="167"/>
      <c r="E13" s="167"/>
    </row>
    <row r="14" spans="2:5" ht="12.75">
      <c r="B14" t="s">
        <v>325</v>
      </c>
      <c r="C14" s="380">
        <v>860</v>
      </c>
      <c r="D14" s="23"/>
      <c r="E14" s="23"/>
    </row>
    <row r="15" spans="2:5" ht="12.75">
      <c r="B15" t="s">
        <v>326</v>
      </c>
      <c r="C15" s="380">
        <v>600</v>
      </c>
      <c r="D15" s="23"/>
      <c r="E15" s="23"/>
    </row>
    <row r="16" spans="3:5" ht="12.75">
      <c r="C16" s="380"/>
      <c r="D16" s="23"/>
      <c r="E16" s="23"/>
    </row>
    <row r="17" spans="1:5" ht="12.75">
      <c r="A17" s="1" t="s">
        <v>327</v>
      </c>
      <c r="C17" s="384">
        <v>7670</v>
      </c>
      <c r="D17" s="23"/>
      <c r="E17" s="23"/>
    </row>
    <row r="18" spans="1:5" ht="12.75">
      <c r="A18" s="1"/>
      <c r="C18" s="380"/>
      <c r="D18" s="23"/>
      <c r="E18" s="23"/>
    </row>
    <row r="19" spans="2:5" ht="12.75">
      <c r="B19" t="s">
        <v>328</v>
      </c>
      <c r="C19" s="380">
        <v>9350</v>
      </c>
      <c r="D19" s="23"/>
      <c r="E19" s="23"/>
    </row>
    <row r="20" spans="3:5" ht="12.75">
      <c r="C20" s="380"/>
      <c r="D20" s="23"/>
      <c r="E20" s="23"/>
    </row>
    <row r="21" spans="1:5" ht="12.75">
      <c r="A21" s="160" t="s">
        <v>329</v>
      </c>
      <c r="B21" s="3"/>
      <c r="C21" s="385">
        <v>82</v>
      </c>
      <c r="D21" s="23"/>
      <c r="E21" s="23"/>
    </row>
    <row r="22" spans="3:5" ht="12.75">
      <c r="C22" s="43"/>
      <c r="D22" s="23"/>
      <c r="E22" s="23"/>
    </row>
    <row r="23" spans="1:6" ht="12.75" customHeight="1">
      <c r="A23" s="408" t="s">
        <v>330</v>
      </c>
      <c r="B23" s="409"/>
      <c r="C23" s="409"/>
      <c r="D23" s="409"/>
      <c r="E23" s="409"/>
      <c r="F23" s="409"/>
    </row>
    <row r="24" spans="1:6" ht="12.75">
      <c r="A24" s="409"/>
      <c r="B24" s="409"/>
      <c r="C24" s="409"/>
      <c r="D24" s="409"/>
      <c r="E24" s="409"/>
      <c r="F24" s="409"/>
    </row>
    <row r="25" spans="1:6" ht="12.75">
      <c r="A25" s="409"/>
      <c r="B25" s="409"/>
      <c r="C25" s="409"/>
      <c r="D25" s="409"/>
      <c r="E25" s="409"/>
      <c r="F25" s="409"/>
    </row>
    <row r="26" spans="1:6" ht="12.75">
      <c r="A26" s="409"/>
      <c r="B26" s="409"/>
      <c r="C26" s="409"/>
      <c r="D26" s="409"/>
      <c r="E26" s="409"/>
      <c r="F26" s="409"/>
    </row>
    <row r="27" spans="1:6" ht="12.75">
      <c r="A27" s="409"/>
      <c r="B27" s="409"/>
      <c r="C27" s="409"/>
      <c r="D27" s="409"/>
      <c r="E27" s="409"/>
      <c r="F27" s="409"/>
    </row>
    <row r="28" spans="1:6" ht="27.75" customHeight="1">
      <c r="A28" s="409"/>
      <c r="B28" s="409"/>
      <c r="C28" s="409"/>
      <c r="D28" s="409"/>
      <c r="E28" s="409"/>
      <c r="F28" s="409"/>
    </row>
    <row r="29" spans="1:6" ht="12.75" customHeight="1">
      <c r="A29" s="60"/>
      <c r="B29" s="60"/>
      <c r="C29" s="60"/>
      <c r="D29" s="60"/>
      <c r="E29" s="60"/>
      <c r="F29" s="60"/>
    </row>
    <row r="30" spans="1:6" ht="12.75" customHeight="1">
      <c r="A30" s="409" t="s">
        <v>331</v>
      </c>
      <c r="B30" s="409"/>
      <c r="C30" s="409"/>
      <c r="D30" s="409"/>
      <c r="E30" s="409"/>
      <c r="F30" s="409"/>
    </row>
    <row r="31" spans="1:6" ht="12.75">
      <c r="A31" s="409"/>
      <c r="B31" s="409"/>
      <c r="C31" s="409"/>
      <c r="D31" s="409"/>
      <c r="E31" s="409"/>
      <c r="F31" s="409"/>
    </row>
    <row r="32" spans="1:6" ht="12.75">
      <c r="A32" s="409"/>
      <c r="B32" s="409"/>
      <c r="C32" s="409"/>
      <c r="D32" s="409"/>
      <c r="E32" s="409"/>
      <c r="F32" s="409"/>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S164"/>
  <sheetViews>
    <sheetView zoomScaleSheetLayoutView="75" workbookViewId="0" topLeftCell="A1">
      <selection activeCell="A1" sqref="A1"/>
    </sheetView>
  </sheetViews>
  <sheetFormatPr defaultColWidth="9.140625" defaultRowHeight="12.75"/>
  <cols>
    <col min="1" max="2" width="9.140625" style="81" customWidth="1"/>
    <col min="3" max="3" width="9.8515625" style="81" customWidth="1"/>
    <col min="4" max="6" width="14.7109375" style="81" customWidth="1"/>
    <col min="7" max="8" width="9.140625" style="81" customWidth="1"/>
    <col min="19" max="16384" width="9.140625" style="81" customWidth="1"/>
  </cols>
  <sheetData>
    <row r="1" ht="16.5" customHeight="1">
      <c r="A1" s="1" t="s">
        <v>3</v>
      </c>
    </row>
    <row r="3" spans="1:18" s="47" customFormat="1" ht="53.25" customHeight="1">
      <c r="A3" s="410" t="s">
        <v>19</v>
      </c>
      <c r="B3" s="410"/>
      <c r="C3" s="410"/>
      <c r="D3" s="33" t="s">
        <v>20</v>
      </c>
      <c r="E3" s="33" t="s">
        <v>21</v>
      </c>
      <c r="F3" s="33" t="s">
        <v>21</v>
      </c>
      <c r="G3" s="142"/>
      <c r="H3" s="142"/>
      <c r="I3" s="5"/>
      <c r="J3" s="5"/>
      <c r="K3" s="5"/>
      <c r="L3" s="5"/>
      <c r="M3" s="5"/>
      <c r="N3" s="5"/>
      <c r="O3" s="5"/>
      <c r="P3" s="5"/>
      <c r="Q3" s="5"/>
      <c r="R3" s="5"/>
    </row>
    <row r="4" spans="4:6" ht="14.25" customHeight="1">
      <c r="D4" s="143" t="s">
        <v>411</v>
      </c>
      <c r="E4" s="143" t="s">
        <v>411</v>
      </c>
      <c r="F4" s="143" t="s">
        <v>333</v>
      </c>
    </row>
    <row r="5" spans="4:5" ht="12.75">
      <c r="D5" s="143"/>
      <c r="E5" s="143"/>
    </row>
    <row r="6" spans="1:6" ht="12.75">
      <c r="A6" s="39" t="s">
        <v>22</v>
      </c>
      <c r="B6" s="39"/>
      <c r="C6" s="39"/>
      <c r="D6" s="144">
        <f>811*1.288847</f>
        <v>1045.254917</v>
      </c>
      <c r="E6" s="144">
        <v>826.0419512195122</v>
      </c>
      <c r="F6" s="49">
        <f>(E6/D6)*100</f>
        <v>79.0277986532076</v>
      </c>
    </row>
    <row r="7" spans="1:6" ht="12.75">
      <c r="A7" s="39"/>
      <c r="B7" s="39"/>
      <c r="C7" s="39"/>
      <c r="D7" s="144"/>
      <c r="E7" s="144"/>
      <c r="F7" s="49"/>
    </row>
    <row r="8" spans="1:6" ht="12.75">
      <c r="A8" s="81" t="s">
        <v>23</v>
      </c>
      <c r="D8" s="145">
        <f>1133*1.288847</f>
        <v>1460.263651</v>
      </c>
      <c r="E8" s="48">
        <v>970.5</v>
      </c>
      <c r="F8" s="48">
        <f>(E8/D8)*100</f>
        <v>66.46060109319258</v>
      </c>
    </row>
    <row r="9" spans="1:6" ht="12.75">
      <c r="A9" s="70" t="s">
        <v>24</v>
      </c>
      <c r="D9" s="144">
        <f>710*1.288847</f>
        <v>915.0813700000001</v>
      </c>
      <c r="E9" s="145"/>
      <c r="F9" s="48"/>
    </row>
    <row r="10" spans="1:6" ht="12.75">
      <c r="A10" s="134" t="s">
        <v>25</v>
      </c>
      <c r="B10" s="39"/>
      <c r="C10" s="39"/>
      <c r="D10" s="144">
        <f>D8-D9</f>
        <v>545.1822809999999</v>
      </c>
      <c r="E10" s="144"/>
      <c r="F10" s="49"/>
    </row>
    <row r="11" spans="1:6" ht="12.75">
      <c r="A11" s="134"/>
      <c r="B11" s="39"/>
      <c r="C11" s="39"/>
      <c r="D11" s="144"/>
      <c r="E11" s="144"/>
      <c r="F11" s="49"/>
    </row>
    <row r="12" spans="1:6" ht="12.75">
      <c r="A12" s="39" t="s">
        <v>26</v>
      </c>
      <c r="B12" s="39"/>
      <c r="C12" s="39"/>
      <c r="D12" s="144">
        <f>490*1.288847</f>
        <v>631.53503</v>
      </c>
      <c r="E12" s="144">
        <v>307.2</v>
      </c>
      <c r="F12" s="49">
        <f>(E12/D12)*100</f>
        <v>48.64338245813538</v>
      </c>
    </row>
    <row r="13" spans="1:6" ht="12.75">
      <c r="A13" s="39"/>
      <c r="B13" s="39"/>
      <c r="C13" s="39"/>
      <c r="D13" s="144"/>
      <c r="E13" s="144"/>
      <c r="F13" s="49"/>
    </row>
    <row r="14" spans="1:6" ht="12.75">
      <c r="A14" s="81" t="s">
        <v>27</v>
      </c>
      <c r="D14" s="145">
        <f>218*1.288847</f>
        <v>280.96864600000004</v>
      </c>
      <c r="E14" s="145">
        <v>112.8436542</v>
      </c>
      <c r="F14" s="48">
        <f>(E14/D14)*100</f>
        <v>40.16236537652674</v>
      </c>
    </row>
    <row r="15" spans="1:6" ht="12.75">
      <c r="A15" s="70" t="s">
        <v>28</v>
      </c>
      <c r="D15" s="145">
        <f>114*1.288847</f>
        <v>146.928558</v>
      </c>
      <c r="E15" s="145"/>
      <c r="F15" s="48"/>
    </row>
    <row r="16" spans="1:6" ht="12.75">
      <c r="A16" s="70" t="s">
        <v>29</v>
      </c>
      <c r="D16" s="145">
        <f>88*1.288847</f>
        <v>113.418536</v>
      </c>
      <c r="E16" s="145"/>
      <c r="F16" s="48"/>
    </row>
    <row r="17" spans="1:6" ht="12.75">
      <c r="A17" s="134" t="s">
        <v>30</v>
      </c>
      <c r="B17" s="39"/>
      <c r="C17" s="39"/>
      <c r="D17" s="144">
        <f>15*1.288847</f>
        <v>19.332705</v>
      </c>
      <c r="E17" s="144"/>
      <c r="F17" s="49"/>
    </row>
    <row r="18" spans="4:6" ht="12.75">
      <c r="D18" s="145"/>
      <c r="E18" s="145"/>
      <c r="F18" s="48"/>
    </row>
    <row r="19" spans="1:8" ht="12.75">
      <c r="A19" s="57" t="s">
        <v>31</v>
      </c>
      <c r="B19" s="76"/>
      <c r="C19" s="76"/>
      <c r="D19" s="146">
        <f>D6+D8+D12+D14</f>
        <v>3418.022244</v>
      </c>
      <c r="E19" s="146">
        <f>SUM(E6:E14)</f>
        <v>2216.585605419512</v>
      </c>
      <c r="F19" s="58">
        <f>(E19/D19)*100</f>
        <v>64.84994675826084</v>
      </c>
      <c r="G19" s="39"/>
      <c r="H19" s="39"/>
    </row>
    <row r="20" spans="1:8" ht="12.75">
      <c r="A20" s="39"/>
      <c r="B20" s="39"/>
      <c r="C20" s="39"/>
      <c r="D20" s="39"/>
      <c r="E20" s="39"/>
      <c r="F20" s="39"/>
      <c r="G20" s="39"/>
      <c r="H20" s="39"/>
    </row>
    <row r="21" spans="1:8" ht="12.75" customHeight="1">
      <c r="A21" s="411" t="s">
        <v>79</v>
      </c>
      <c r="B21" s="411"/>
      <c r="C21" s="411"/>
      <c r="D21" s="411"/>
      <c r="E21" s="411"/>
      <c r="F21" s="411"/>
      <c r="G21" s="411"/>
      <c r="H21" s="411"/>
    </row>
    <row r="22" spans="1:8" ht="12.75">
      <c r="A22" s="411"/>
      <c r="B22" s="411"/>
      <c r="C22" s="411"/>
      <c r="D22" s="411"/>
      <c r="E22" s="411"/>
      <c r="F22" s="411"/>
      <c r="G22" s="411"/>
      <c r="H22" s="411"/>
    </row>
    <row r="23" spans="1:8" ht="12.75">
      <c r="A23" s="411"/>
      <c r="B23" s="411"/>
      <c r="C23" s="411"/>
      <c r="D23" s="411"/>
      <c r="E23" s="411"/>
      <c r="F23" s="411"/>
      <c r="G23" s="411"/>
      <c r="H23" s="411"/>
    </row>
    <row r="24" spans="1:8" ht="12.75">
      <c r="A24" s="411"/>
      <c r="B24" s="411"/>
      <c r="C24" s="411"/>
      <c r="D24" s="411"/>
      <c r="E24" s="411"/>
      <c r="F24" s="411"/>
      <c r="G24" s="411"/>
      <c r="H24" s="411"/>
    </row>
    <row r="25" spans="1:8" ht="12.75">
      <c r="A25" s="411"/>
      <c r="B25" s="411"/>
      <c r="C25" s="411"/>
      <c r="D25" s="411"/>
      <c r="E25" s="411"/>
      <c r="F25" s="411"/>
      <c r="G25" s="411"/>
      <c r="H25" s="411"/>
    </row>
    <row r="26" spans="1:8" ht="12.75">
      <c r="A26" s="411"/>
      <c r="B26" s="411"/>
      <c r="C26" s="411"/>
      <c r="D26" s="411"/>
      <c r="E26" s="411"/>
      <c r="F26" s="411"/>
      <c r="G26" s="411"/>
      <c r="H26" s="411"/>
    </row>
    <row r="27" spans="1:8" ht="12.75">
      <c r="A27" s="411"/>
      <c r="B27" s="411"/>
      <c r="C27" s="411"/>
      <c r="D27" s="411"/>
      <c r="E27" s="411"/>
      <c r="F27" s="411"/>
      <c r="G27" s="411"/>
      <c r="H27" s="411"/>
    </row>
    <row r="28" spans="1:8" ht="12.75">
      <c r="A28" s="411"/>
      <c r="B28" s="411"/>
      <c r="C28" s="411"/>
      <c r="D28" s="411"/>
      <c r="E28" s="411"/>
      <c r="F28" s="411"/>
      <c r="G28" s="411"/>
      <c r="H28" s="411"/>
    </row>
    <row r="29" spans="1:8" ht="12.75">
      <c r="A29" s="411"/>
      <c r="B29" s="411"/>
      <c r="C29" s="411"/>
      <c r="D29" s="411"/>
      <c r="E29" s="411"/>
      <c r="F29" s="411"/>
      <c r="G29" s="411"/>
      <c r="H29" s="411"/>
    </row>
    <row r="30" spans="1:8" ht="12.75">
      <c r="A30" s="411"/>
      <c r="B30" s="411"/>
      <c r="C30" s="411"/>
      <c r="D30" s="411"/>
      <c r="E30" s="411"/>
      <c r="F30" s="411"/>
      <c r="G30" s="411"/>
      <c r="H30" s="411"/>
    </row>
    <row r="31" spans="1:8" ht="14.25" customHeight="1">
      <c r="A31" s="411"/>
      <c r="B31" s="411"/>
      <c r="C31" s="411"/>
      <c r="D31" s="411"/>
      <c r="E31" s="411"/>
      <c r="F31" s="411"/>
      <c r="G31" s="411"/>
      <c r="H31" s="411"/>
    </row>
    <row r="32" spans="1:8" ht="12.75">
      <c r="A32" s="39"/>
      <c r="B32" s="147"/>
      <c r="C32" s="147"/>
      <c r="D32" s="147"/>
      <c r="E32" s="147"/>
      <c r="F32" s="147"/>
      <c r="G32" s="147"/>
      <c r="H32" s="147"/>
    </row>
    <row r="33" spans="1:8" ht="12" customHeight="1">
      <c r="A33" s="412" t="s">
        <v>32</v>
      </c>
      <c r="B33" s="412"/>
      <c r="C33" s="412"/>
      <c r="D33" s="412"/>
      <c r="E33" s="412"/>
      <c r="F33" s="412"/>
      <c r="G33" s="412"/>
      <c r="H33" s="412"/>
    </row>
    <row r="34" spans="1:8" ht="13.5" customHeight="1">
      <c r="A34" s="412"/>
      <c r="B34" s="412"/>
      <c r="C34" s="412"/>
      <c r="D34" s="412"/>
      <c r="E34" s="412"/>
      <c r="F34" s="412"/>
      <c r="G34" s="412"/>
      <c r="H34" s="412"/>
    </row>
    <row r="35" spans="1:8" ht="13.5" customHeight="1">
      <c r="A35" s="412"/>
      <c r="B35" s="412"/>
      <c r="C35" s="412"/>
      <c r="D35" s="412"/>
      <c r="E35" s="412"/>
      <c r="F35" s="412"/>
      <c r="G35" s="412"/>
      <c r="H35" s="412"/>
    </row>
    <row r="36" ht="14.25" customHeight="1"/>
    <row r="37" spans="1:8" ht="12.75" customHeight="1">
      <c r="A37" s="405" t="s">
        <v>77</v>
      </c>
      <c r="B37" s="405"/>
      <c r="C37" s="405"/>
      <c r="D37" s="405"/>
      <c r="E37" s="405"/>
      <c r="F37" s="405"/>
      <c r="G37" s="405"/>
      <c r="H37" s="405"/>
    </row>
    <row r="38" spans="1:19" ht="12.75" customHeight="1">
      <c r="A38" s="405"/>
      <c r="B38" s="405"/>
      <c r="C38" s="405"/>
      <c r="D38" s="405"/>
      <c r="E38" s="405"/>
      <c r="F38" s="405"/>
      <c r="G38" s="405"/>
      <c r="H38" s="405"/>
      <c r="S38" s="39"/>
    </row>
    <row r="39" spans="1:19" ht="14.25" customHeight="1">
      <c r="A39" s="405"/>
      <c r="B39" s="405"/>
      <c r="C39" s="405"/>
      <c r="D39" s="405"/>
      <c r="E39" s="405"/>
      <c r="F39" s="405"/>
      <c r="G39" s="405"/>
      <c r="H39" s="405"/>
      <c r="S39" s="39"/>
    </row>
    <row r="40" ht="11.25" customHeight="1"/>
    <row r="41" ht="14.25" customHeight="1"/>
    <row r="42" ht="13.5" customHeight="1"/>
    <row r="44" ht="18" customHeight="1"/>
    <row r="50" ht="18" customHeight="1"/>
    <row r="56" ht="16.5" customHeight="1"/>
    <row r="64" ht="18" customHeight="1"/>
    <row r="65" ht="12.75" customHeight="1"/>
    <row r="66" ht="15" customHeight="1">
      <c r="S66" s="149"/>
    </row>
    <row r="67" ht="15.75" customHeight="1"/>
    <row r="68" ht="12.75" customHeight="1">
      <c r="S68" s="150"/>
    </row>
    <row r="69" ht="12.75" customHeight="1">
      <c r="S69" s="150"/>
    </row>
    <row r="70" ht="14.25" customHeight="1">
      <c r="S70" s="150"/>
    </row>
    <row r="71" ht="0.75" customHeight="1">
      <c r="S71" s="150"/>
    </row>
    <row r="72" ht="12.75" customHeight="1">
      <c r="S72" s="150"/>
    </row>
    <row r="73" ht="14.25" customHeight="1">
      <c r="S73" s="150"/>
    </row>
    <row r="74" ht="12.75" customHeight="1">
      <c r="S74" s="150"/>
    </row>
    <row r="75" ht="12.75" customHeight="1">
      <c r="S75" s="150"/>
    </row>
    <row r="76" ht="15" customHeight="1">
      <c r="S76" s="150"/>
    </row>
    <row r="77" ht="15" customHeight="1">
      <c r="S77" s="65"/>
    </row>
    <row r="78" ht="12.75" customHeight="1">
      <c r="S78" s="65"/>
    </row>
    <row r="79" ht="14.25" customHeight="1"/>
    <row r="80" ht="12.75" customHeight="1">
      <c r="S80" s="65"/>
    </row>
    <row r="81" ht="12.75" customHeight="1">
      <c r="S81" s="65"/>
    </row>
    <row r="82" ht="46.5" customHeight="1">
      <c r="S82" s="65"/>
    </row>
    <row r="83" ht="14.25" customHeight="1" hidden="1">
      <c r="S83" s="65"/>
    </row>
    <row r="84" ht="9.75" customHeight="1" hidden="1">
      <c r="S84" s="65"/>
    </row>
    <row r="85" ht="12.75" customHeight="1">
      <c r="S85" s="65"/>
    </row>
    <row r="86" ht="12.75">
      <c r="S86" s="65"/>
    </row>
    <row r="87" ht="12.75">
      <c r="S87" s="65"/>
    </row>
    <row r="88" ht="12.75">
      <c r="S88" s="65"/>
    </row>
    <row r="89" ht="15.75" customHeight="1">
      <c r="S89" s="65"/>
    </row>
    <row r="90" ht="9.75" customHeight="1"/>
    <row r="91" ht="12.75" customHeight="1">
      <c r="S91" s="65"/>
    </row>
    <row r="92" ht="12.75">
      <c r="S92" s="65"/>
    </row>
    <row r="93" ht="12.75">
      <c r="S93" s="65"/>
    </row>
    <row r="94" ht="12.75">
      <c r="S94" s="65"/>
    </row>
    <row r="95" ht="12.75">
      <c r="S95" s="65"/>
    </row>
    <row r="96" ht="12.75">
      <c r="S96" s="65"/>
    </row>
    <row r="97" ht="14.25" customHeight="1">
      <c r="S97" s="65"/>
    </row>
    <row r="98" ht="14.25" customHeight="1">
      <c r="S98" s="64"/>
    </row>
    <row r="99" ht="12.75" customHeight="1">
      <c r="S99" s="65"/>
    </row>
    <row r="100" ht="12.75">
      <c r="S100" s="65"/>
    </row>
    <row r="101" ht="12.75">
      <c r="S101" s="65"/>
    </row>
    <row r="102" ht="12.75">
      <c r="S102" s="65"/>
    </row>
    <row r="103" ht="15" customHeight="1">
      <c r="S103" s="65"/>
    </row>
    <row r="105" ht="12.75" customHeight="1">
      <c r="S105" s="65"/>
    </row>
    <row r="106" ht="14.25" customHeight="1">
      <c r="S106" s="65"/>
    </row>
    <row r="108" ht="12.75" customHeight="1">
      <c r="S108" s="65"/>
    </row>
    <row r="109" ht="12.75">
      <c r="S109" s="65"/>
    </row>
    <row r="110" ht="15" customHeight="1">
      <c r="S110" s="65"/>
    </row>
    <row r="111" ht="12.75">
      <c r="S111" s="65"/>
    </row>
    <row r="112" spans="1:19" ht="39.75" customHeight="1">
      <c r="A112" s="65"/>
      <c r="B112" s="65"/>
      <c r="C112" s="65"/>
      <c r="D112" s="65"/>
      <c r="E112" s="65"/>
      <c r="F112" s="65"/>
      <c r="G112" s="65"/>
      <c r="H112" s="65"/>
      <c r="S112" s="65"/>
    </row>
    <row r="113" spans="1:8" ht="12.75">
      <c r="A113" s="151"/>
      <c r="B113" s="152"/>
      <c r="C113" s="65"/>
      <c r="D113" s="65"/>
      <c r="E113" s="65"/>
      <c r="F113" s="65"/>
      <c r="G113" s="65"/>
      <c r="H113" s="65"/>
    </row>
    <row r="114" spans="1:8" ht="12.75">
      <c r="A114" s="65"/>
      <c r="B114" s="65"/>
      <c r="C114" s="65"/>
      <c r="D114" s="65"/>
      <c r="E114" s="65"/>
      <c r="F114" s="65"/>
      <c r="G114" s="65"/>
      <c r="H114" s="65"/>
    </row>
    <row r="115" ht="12.75">
      <c r="A115" s="1"/>
    </row>
    <row r="116" spans="1:8" ht="12" customHeight="1">
      <c r="A116" s="65"/>
      <c r="B116" s="65"/>
      <c r="C116" s="65"/>
      <c r="D116" s="65"/>
      <c r="E116" s="65"/>
      <c r="F116" s="65"/>
      <c r="G116" s="65"/>
      <c r="H116" s="65"/>
    </row>
    <row r="117" spans="1:8" ht="12" customHeight="1">
      <c r="A117" s="65"/>
      <c r="B117" s="65"/>
      <c r="C117" s="65"/>
      <c r="D117" s="65"/>
      <c r="E117" s="65"/>
      <c r="F117" s="65"/>
      <c r="G117" s="65"/>
      <c r="H117" s="65"/>
    </row>
    <row r="118" spans="1:8" ht="12" customHeight="1">
      <c r="A118" s="65"/>
      <c r="B118" s="65"/>
      <c r="C118" s="65"/>
      <c r="D118" s="65"/>
      <c r="E118" s="65"/>
      <c r="F118" s="65"/>
      <c r="G118" s="65"/>
      <c r="H118" s="65"/>
    </row>
    <row r="119" spans="1:8" ht="12" customHeight="1">
      <c r="A119" s="65"/>
      <c r="B119" s="65"/>
      <c r="C119" s="65"/>
      <c r="D119" s="65"/>
      <c r="E119" s="65"/>
      <c r="F119" s="65"/>
      <c r="G119" s="65"/>
      <c r="H119" s="65"/>
    </row>
    <row r="120" spans="1:8" ht="12" customHeight="1">
      <c r="A120" s="65"/>
      <c r="B120" s="65"/>
      <c r="C120" s="65"/>
      <c r="D120" s="65"/>
      <c r="E120" s="65"/>
      <c r="F120" s="65"/>
      <c r="G120" s="65"/>
      <c r="H120" s="65"/>
    </row>
    <row r="121" spans="1:8" ht="12" customHeight="1">
      <c r="A121" s="65"/>
      <c r="B121" s="65"/>
      <c r="C121" s="65"/>
      <c r="D121" s="65"/>
      <c r="E121" s="65"/>
      <c r="F121" s="65"/>
      <c r="G121" s="65"/>
      <c r="H121" s="65"/>
    </row>
    <row r="122" spans="1:8" ht="12" customHeight="1">
      <c r="A122" s="65"/>
      <c r="B122" s="65"/>
      <c r="C122" s="65"/>
      <c r="D122" s="65"/>
      <c r="E122" s="65"/>
      <c r="F122" s="65"/>
      <c r="G122" s="65"/>
      <c r="H122" s="65"/>
    </row>
    <row r="123" spans="1:8" ht="12" customHeight="1">
      <c r="A123" s="65"/>
      <c r="B123" s="65"/>
      <c r="C123" s="65"/>
      <c r="D123" s="65"/>
      <c r="E123" s="65"/>
      <c r="F123" s="65"/>
      <c r="G123" s="65"/>
      <c r="H123" s="65"/>
    </row>
    <row r="124" spans="1:8" ht="12" customHeight="1">
      <c r="A124" s="65"/>
      <c r="B124" s="65"/>
      <c r="C124" s="65"/>
      <c r="D124" s="65"/>
      <c r="E124" s="65"/>
      <c r="F124" s="65"/>
      <c r="G124" s="65"/>
      <c r="H124" s="65"/>
    </row>
    <row r="125" spans="1:8" ht="12" customHeight="1">
      <c r="A125" s="65"/>
      <c r="B125" s="65"/>
      <c r="C125" s="65"/>
      <c r="D125" s="65"/>
      <c r="E125" s="65"/>
      <c r="F125" s="65"/>
      <c r="G125" s="65"/>
      <c r="H125" s="65"/>
    </row>
    <row r="126" spans="1:8" ht="12" customHeight="1">
      <c r="A126" s="65"/>
      <c r="B126" s="65"/>
      <c r="C126" s="65"/>
      <c r="D126" s="65"/>
      <c r="E126" s="65"/>
      <c r="F126" s="65"/>
      <c r="G126" s="65"/>
      <c r="H126" s="65"/>
    </row>
    <row r="127" spans="1:8" ht="12" customHeight="1">
      <c r="A127" s="65"/>
      <c r="B127" s="65"/>
      <c r="C127" s="65"/>
      <c r="D127" s="65"/>
      <c r="E127" s="65"/>
      <c r="F127" s="65"/>
      <c r="G127" s="65"/>
      <c r="H127" s="65"/>
    </row>
    <row r="128" spans="1:8" ht="12" customHeight="1">
      <c r="A128" s="65"/>
      <c r="B128" s="65"/>
      <c r="C128" s="65"/>
      <c r="D128" s="65"/>
      <c r="E128" s="65"/>
      <c r="F128" s="65"/>
      <c r="G128" s="65"/>
      <c r="H128" s="65"/>
    </row>
    <row r="129" ht="12" customHeight="1"/>
    <row r="130" ht="12" customHeight="1">
      <c r="A130" s="1"/>
    </row>
    <row r="131" spans="1:8" ht="12" customHeight="1">
      <c r="A131" s="65"/>
      <c r="B131" s="65"/>
      <c r="C131" s="65"/>
      <c r="D131" s="65"/>
      <c r="E131" s="65"/>
      <c r="F131" s="65"/>
      <c r="G131" s="65"/>
      <c r="H131" s="65"/>
    </row>
    <row r="132" spans="1:8" ht="12" customHeight="1">
      <c r="A132" s="65"/>
      <c r="B132" s="65"/>
      <c r="C132" s="65"/>
      <c r="D132" s="65"/>
      <c r="E132" s="65"/>
      <c r="F132" s="65"/>
      <c r="G132" s="65"/>
      <c r="H132" s="65"/>
    </row>
    <row r="133" spans="1:8" ht="12" customHeight="1">
      <c r="A133" s="65"/>
      <c r="B133" s="65"/>
      <c r="C133" s="65"/>
      <c r="D133" s="65"/>
      <c r="E133" s="65"/>
      <c r="F133" s="65"/>
      <c r="G133" s="65"/>
      <c r="H133" s="65"/>
    </row>
    <row r="134" spans="1:8" ht="12" customHeight="1">
      <c r="A134" s="65"/>
      <c r="B134" s="65"/>
      <c r="C134" s="65"/>
      <c r="D134" s="65"/>
      <c r="E134" s="65"/>
      <c r="F134" s="65"/>
      <c r="G134" s="65"/>
      <c r="H134" s="65"/>
    </row>
    <row r="135" spans="1:8" ht="12" customHeight="1">
      <c r="A135" s="65"/>
      <c r="B135" s="65"/>
      <c r="C135" s="65"/>
      <c r="D135" s="65"/>
      <c r="E135" s="65"/>
      <c r="F135" s="65"/>
      <c r="G135" s="65"/>
      <c r="H135" s="65"/>
    </row>
    <row r="136" spans="1:8" ht="12" customHeight="1">
      <c r="A136" s="65"/>
      <c r="B136" s="65"/>
      <c r="C136" s="65"/>
      <c r="D136" s="65"/>
      <c r="E136" s="65"/>
      <c r="F136" s="65"/>
      <c r="G136" s="65"/>
      <c r="H136" s="65"/>
    </row>
    <row r="137" spans="1:8" ht="12" customHeight="1">
      <c r="A137" s="65"/>
      <c r="B137" s="65"/>
      <c r="C137" s="65"/>
      <c r="D137" s="65"/>
      <c r="E137" s="65"/>
      <c r="F137" s="65"/>
      <c r="G137" s="65"/>
      <c r="H137" s="65"/>
    </row>
    <row r="138" spans="1:8" ht="12" customHeight="1">
      <c r="A138" s="65"/>
      <c r="B138" s="65"/>
      <c r="C138" s="65"/>
      <c r="D138" s="65"/>
      <c r="E138" s="65"/>
      <c r="F138" s="65"/>
      <c r="G138" s="65"/>
      <c r="H138" s="65"/>
    </row>
    <row r="139" spans="1:8" ht="12" customHeight="1">
      <c r="A139" s="65"/>
      <c r="B139" s="65"/>
      <c r="C139" s="65"/>
      <c r="D139" s="65"/>
      <c r="E139" s="65"/>
      <c r="F139" s="65"/>
      <c r="G139" s="65"/>
      <c r="H139" s="65"/>
    </row>
    <row r="140" spans="1:8" ht="12" customHeight="1">
      <c r="A140" s="65"/>
      <c r="B140" s="65"/>
      <c r="C140" s="65"/>
      <c r="D140" s="65"/>
      <c r="E140" s="65"/>
      <c r="F140" s="65"/>
      <c r="G140" s="65"/>
      <c r="H140" s="65"/>
    </row>
    <row r="141" ht="12" customHeight="1"/>
    <row r="142" ht="12" customHeight="1">
      <c r="A142" s="1"/>
    </row>
    <row r="143" spans="1:8" ht="12" customHeight="1">
      <c r="A143" s="65"/>
      <c r="B143" s="65"/>
      <c r="C143" s="65"/>
      <c r="D143" s="65"/>
      <c r="E143" s="65"/>
      <c r="F143" s="65"/>
      <c r="G143" s="65"/>
      <c r="H143" s="65"/>
    </row>
    <row r="144" spans="1:8" ht="12" customHeight="1">
      <c r="A144" s="65"/>
      <c r="B144" s="65"/>
      <c r="C144" s="65"/>
      <c r="D144" s="65"/>
      <c r="E144" s="65"/>
      <c r="F144" s="65"/>
      <c r="G144" s="65"/>
      <c r="H144" s="65"/>
    </row>
    <row r="145" spans="1:8" ht="12" customHeight="1">
      <c r="A145" s="65"/>
      <c r="B145" s="65"/>
      <c r="C145" s="65"/>
      <c r="D145" s="65"/>
      <c r="E145" s="65"/>
      <c r="F145" s="65"/>
      <c r="G145" s="65"/>
      <c r="H145" s="65"/>
    </row>
    <row r="146" ht="12" customHeight="1"/>
    <row r="147" ht="12" customHeight="1">
      <c r="A147" s="1"/>
    </row>
    <row r="148" spans="1:8" ht="12" customHeight="1">
      <c r="A148" s="65"/>
      <c r="B148" s="65"/>
      <c r="C148" s="65"/>
      <c r="D148" s="65"/>
      <c r="E148" s="65"/>
      <c r="F148" s="65"/>
      <c r="G148" s="65"/>
      <c r="H148" s="65"/>
    </row>
    <row r="149" spans="1:8" ht="12" customHeight="1">
      <c r="A149" s="65"/>
      <c r="B149" s="65"/>
      <c r="C149" s="65"/>
      <c r="D149" s="65"/>
      <c r="E149" s="65"/>
      <c r="F149" s="65"/>
      <c r="G149" s="65"/>
      <c r="H149" s="65"/>
    </row>
    <row r="150" spans="1:8" ht="12" customHeight="1">
      <c r="A150" s="65"/>
      <c r="B150" s="65"/>
      <c r="C150" s="65"/>
      <c r="D150" s="65"/>
      <c r="E150" s="65"/>
      <c r="F150" s="65"/>
      <c r="G150" s="65"/>
      <c r="H150" s="65"/>
    </row>
    <row r="151" spans="1:8" ht="12" customHeight="1">
      <c r="A151" s="65"/>
      <c r="B151" s="65"/>
      <c r="C151" s="65"/>
      <c r="D151" s="65"/>
      <c r="E151" s="65"/>
      <c r="F151" s="65"/>
      <c r="G151" s="65"/>
      <c r="H151" s="65"/>
    </row>
    <row r="152" spans="1:8" ht="12" customHeight="1">
      <c r="A152" s="65"/>
      <c r="B152" s="65"/>
      <c r="C152" s="65"/>
      <c r="D152" s="65"/>
      <c r="E152" s="65"/>
      <c r="F152" s="65"/>
      <c r="G152" s="65"/>
      <c r="H152" s="65"/>
    </row>
    <row r="153" spans="1:8" ht="12" customHeight="1">
      <c r="A153" s="153"/>
      <c r="B153" s="65"/>
      <c r="C153" s="65"/>
      <c r="D153" s="65"/>
      <c r="E153" s="65"/>
      <c r="F153" s="65"/>
      <c r="G153" s="65"/>
      <c r="H153" s="65"/>
    </row>
    <row r="154" spans="1:8" ht="12" customHeight="1">
      <c r="A154" s="65"/>
      <c r="B154" s="65"/>
      <c r="C154" s="65"/>
      <c r="D154" s="65"/>
      <c r="E154" s="65"/>
      <c r="F154" s="65"/>
      <c r="G154" s="65"/>
      <c r="H154" s="65"/>
    </row>
    <row r="155" spans="1:8" ht="12" customHeight="1">
      <c r="A155" s="65"/>
      <c r="B155" s="65"/>
      <c r="C155" s="65"/>
      <c r="D155" s="65"/>
      <c r="E155" s="65"/>
      <c r="F155" s="65"/>
      <c r="G155" s="65"/>
      <c r="H155" s="65"/>
    </row>
    <row r="156" spans="1:8" ht="12" customHeight="1">
      <c r="A156" s="65"/>
      <c r="B156" s="65"/>
      <c r="C156" s="65"/>
      <c r="D156" s="65"/>
      <c r="E156" s="65"/>
      <c r="F156" s="65"/>
      <c r="G156" s="65"/>
      <c r="H156" s="65"/>
    </row>
    <row r="157" spans="1:8" ht="12" customHeight="1">
      <c r="A157" s="65"/>
      <c r="B157" s="65"/>
      <c r="C157" s="65"/>
      <c r="D157" s="65"/>
      <c r="E157" s="65"/>
      <c r="F157" s="65"/>
      <c r="G157" s="65"/>
      <c r="H157" s="65"/>
    </row>
    <row r="158" spans="1:8" ht="12" customHeight="1">
      <c r="A158" s="65"/>
      <c r="B158" s="65"/>
      <c r="C158" s="65"/>
      <c r="D158" s="65"/>
      <c r="E158" s="65"/>
      <c r="F158" s="65"/>
      <c r="G158" s="65"/>
      <c r="H158" s="65"/>
    </row>
    <row r="159" spans="1:8" ht="12" customHeight="1">
      <c r="A159" s="65"/>
      <c r="B159" s="65"/>
      <c r="C159" s="65"/>
      <c r="D159" s="65"/>
      <c r="E159" s="65"/>
      <c r="F159" s="65"/>
      <c r="G159" s="65"/>
      <c r="H159" s="65"/>
    </row>
    <row r="160" spans="1:8" ht="12" customHeight="1">
      <c r="A160" s="65"/>
      <c r="B160" s="65"/>
      <c r="C160" s="65"/>
      <c r="D160" s="65"/>
      <c r="E160" s="65"/>
      <c r="F160" s="65"/>
      <c r="G160" s="65"/>
      <c r="H160" s="65"/>
    </row>
    <row r="161" spans="1:8" ht="12" customHeight="1">
      <c r="A161" s="65"/>
      <c r="B161" s="65"/>
      <c r="C161" s="65"/>
      <c r="D161" s="65"/>
      <c r="E161" s="65"/>
      <c r="F161" s="65"/>
      <c r="G161" s="65"/>
      <c r="H161" s="65"/>
    </row>
    <row r="162" spans="1:8" ht="12" customHeight="1">
      <c r="A162" s="65"/>
      <c r="B162" s="65"/>
      <c r="C162" s="65"/>
      <c r="D162" s="65"/>
      <c r="E162" s="65"/>
      <c r="F162" s="65"/>
      <c r="G162" s="65"/>
      <c r="H162" s="65"/>
    </row>
    <row r="163" ht="12" customHeight="1"/>
    <row r="164" spans="1:2" ht="12" customHeight="1">
      <c r="A164" s="1"/>
      <c r="B164" s="154"/>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152"/>
  <sheetViews>
    <sheetView zoomScaleSheetLayoutView="75" workbookViewId="0" topLeftCell="A1">
      <selection activeCell="A1" sqref="A1:B2"/>
    </sheetView>
  </sheetViews>
  <sheetFormatPr defaultColWidth="9.140625" defaultRowHeight="12.75"/>
  <cols>
    <col min="1" max="1" width="64.421875" style="81" customWidth="1"/>
    <col min="2" max="2" width="23.00390625" style="81" customWidth="1"/>
    <col min="3" max="4" width="9.140625" style="81" customWidth="1"/>
  </cols>
  <sheetData>
    <row r="1" spans="1:4" ht="12.75">
      <c r="A1" s="416" t="s">
        <v>4</v>
      </c>
      <c r="B1" s="416"/>
      <c r="C1" s="149"/>
      <c r="D1" s="149"/>
    </row>
    <row r="2" spans="1:4" ht="12.75">
      <c r="A2" s="416"/>
      <c r="B2" s="416"/>
      <c r="C2" s="149"/>
      <c r="D2" s="149"/>
    </row>
    <row r="3" spans="1:4" ht="12.75">
      <c r="A3" s="155"/>
      <c r="B3" s="155"/>
      <c r="C3" s="149"/>
      <c r="D3" s="149"/>
    </row>
    <row r="4" spans="1:4" ht="12.75">
      <c r="A4" s="156" t="s">
        <v>33</v>
      </c>
      <c r="B4" s="33" t="s">
        <v>34</v>
      </c>
      <c r="C4" s="157"/>
      <c r="D4" s="39"/>
    </row>
    <row r="5" spans="1:3" ht="12.75">
      <c r="A5" s="39"/>
      <c r="B5" s="158" t="s">
        <v>35</v>
      </c>
      <c r="C5" s="39"/>
    </row>
    <row r="7" spans="1:2" ht="14.25">
      <c r="A7" s="81" t="s">
        <v>57</v>
      </c>
      <c r="B7" s="48">
        <f>(1-(21.5/61.5))*1045.3</f>
        <v>679.869918699187</v>
      </c>
    </row>
    <row r="8" ht="12.75">
      <c r="B8" s="48"/>
    </row>
    <row r="9" spans="1:2" ht="14.25">
      <c r="A9" s="81" t="s">
        <v>58</v>
      </c>
      <c r="B9" s="48">
        <f>(1045.3-B7)*0.4</f>
        <v>146.1720325203252</v>
      </c>
    </row>
    <row r="10" ht="12.75">
      <c r="B10" s="48"/>
    </row>
    <row r="11" spans="1:2" ht="14.25">
      <c r="A11" s="81" t="s">
        <v>59</v>
      </c>
      <c r="B11" s="48">
        <f>(1460.3-915.1)*(1-52.6/92.3)</f>
        <v>234.5009750812567</v>
      </c>
    </row>
    <row r="12" spans="2:3" ht="12.75">
      <c r="B12" s="48"/>
      <c r="C12" s="159"/>
    </row>
    <row r="13" spans="1:2" ht="14.25">
      <c r="A13" s="81" t="s">
        <v>60</v>
      </c>
      <c r="B13" s="48">
        <f>(1460.3-915.1-B11)*0.4</f>
        <v>124.27960996749731</v>
      </c>
    </row>
    <row r="14" ht="12.75">
      <c r="B14" s="48"/>
    </row>
    <row r="15" spans="1:2" ht="14.25">
      <c r="A15" s="81" t="s">
        <v>61</v>
      </c>
      <c r="B15" s="48">
        <f>(1-51/92.3)*915.1</f>
        <v>409.4651137594799</v>
      </c>
    </row>
    <row r="16" ht="12.75">
      <c r="B16" s="48"/>
    </row>
    <row r="17" spans="1:2" ht="14.25">
      <c r="A17" s="81" t="s">
        <v>62</v>
      </c>
      <c r="B17" s="48">
        <f>(915.1-B15)*0.4</f>
        <v>202.25395449620805</v>
      </c>
    </row>
    <row r="18" ht="12.75">
      <c r="B18" s="48"/>
    </row>
    <row r="19" spans="1:2" ht="14.25">
      <c r="A19" s="81" t="s">
        <v>63</v>
      </c>
      <c r="B19" s="48">
        <f>(1-79/92.3)*631.5</f>
        <v>90.99620801733474</v>
      </c>
    </row>
    <row r="20" ht="12.75">
      <c r="B20" s="48"/>
    </row>
    <row r="21" spans="1:2" ht="14.25">
      <c r="A21" s="81" t="s">
        <v>64</v>
      </c>
      <c r="B21" s="48">
        <f>(631.5-B19)*0.4</f>
        <v>216.2015167930661</v>
      </c>
    </row>
    <row r="22" ht="12.75">
      <c r="B22" s="48"/>
    </row>
    <row r="23" spans="1:2" ht="14.25">
      <c r="A23" s="81" t="s">
        <v>65</v>
      </c>
      <c r="B23" s="48">
        <f>12*1.288847</f>
        <v>15.466164000000001</v>
      </c>
    </row>
    <row r="24" ht="12.75">
      <c r="B24" s="48"/>
    </row>
    <row r="25" spans="1:2" ht="14.25">
      <c r="A25" s="81" t="s">
        <v>66</v>
      </c>
      <c r="B25" s="48">
        <f>6.6*1.288847</f>
        <v>8.5063902</v>
      </c>
    </row>
    <row r="26" ht="12.75">
      <c r="B26" s="48"/>
    </row>
    <row r="27" spans="1:2" ht="14.25">
      <c r="A27" s="81" t="s">
        <v>67</v>
      </c>
      <c r="B27" s="48">
        <f>(1-(13.5/50))*0.3*146.9</f>
        <v>32.1711</v>
      </c>
    </row>
    <row r="28" ht="12.75">
      <c r="B28" s="48"/>
    </row>
    <row r="29" spans="1:2" ht="14.25">
      <c r="A29" s="81" t="s">
        <v>68</v>
      </c>
      <c r="B29" s="48">
        <f>0.5*113.4</f>
        <v>56.7</v>
      </c>
    </row>
    <row r="30" spans="1:4" ht="12.75">
      <c r="A30" s="39"/>
      <c r="B30" s="49"/>
      <c r="C30" s="39"/>
      <c r="D30" s="39"/>
    </row>
    <row r="31" spans="1:4" s="1" customFormat="1" ht="12.75">
      <c r="A31" s="160" t="s">
        <v>36</v>
      </c>
      <c r="B31" s="161">
        <f>SUM(B7:B30)</f>
        <v>2216.5829835343548</v>
      </c>
      <c r="C31" s="56"/>
      <c r="D31" s="56"/>
    </row>
    <row r="32" spans="1:2" ht="12.75">
      <c r="A32" s="56"/>
      <c r="B32" s="39"/>
    </row>
    <row r="33" spans="1:4" ht="12.75" customHeight="1">
      <c r="A33" s="403" t="s">
        <v>37</v>
      </c>
      <c r="B33" s="403"/>
      <c r="C33" s="139"/>
      <c r="D33" s="139"/>
    </row>
    <row r="34" spans="1:4" ht="12.75">
      <c r="A34" s="403"/>
      <c r="B34" s="403"/>
      <c r="C34" s="139"/>
      <c r="D34" s="139"/>
    </row>
    <row r="35" spans="1:4" ht="12.75">
      <c r="A35" s="403"/>
      <c r="B35" s="403"/>
      <c r="C35" s="139"/>
      <c r="D35" s="139"/>
    </row>
    <row r="36" spans="1:4" ht="12.75">
      <c r="A36" s="415"/>
      <c r="B36" s="415"/>
      <c r="C36" s="139"/>
      <c r="D36" s="139"/>
    </row>
    <row r="37" spans="1:4" ht="14.25" customHeight="1">
      <c r="A37" s="417" t="s">
        <v>80</v>
      </c>
      <c r="B37" s="417"/>
      <c r="C37" s="150"/>
      <c r="D37" s="150"/>
    </row>
    <row r="38" spans="1:4" ht="14.25">
      <c r="A38" s="417"/>
      <c r="B38" s="417"/>
      <c r="C38" s="150"/>
      <c r="D38" s="150"/>
    </row>
    <row r="39" spans="1:4" ht="14.25">
      <c r="A39" s="417"/>
      <c r="B39" s="417"/>
      <c r="C39" s="150"/>
      <c r="D39" s="150"/>
    </row>
    <row r="40" spans="1:4" ht="25.5" customHeight="1">
      <c r="A40" s="417"/>
      <c r="B40" s="417"/>
      <c r="C40" s="150"/>
      <c r="D40" s="150"/>
    </row>
    <row r="41" spans="1:4" ht="14.25">
      <c r="A41" s="415"/>
      <c r="B41" s="415"/>
      <c r="C41" s="150"/>
      <c r="D41" s="150"/>
    </row>
    <row r="42" spans="1:4" ht="12.75" customHeight="1">
      <c r="A42" s="417" t="s">
        <v>81</v>
      </c>
      <c r="B42" s="417"/>
      <c r="C42" s="65"/>
      <c r="D42" s="65"/>
    </row>
    <row r="43" spans="1:4" ht="12.75" customHeight="1">
      <c r="A43" s="417"/>
      <c r="B43" s="417"/>
      <c r="C43" s="65"/>
      <c r="D43" s="65"/>
    </row>
    <row r="44" spans="1:4" ht="12.75" customHeight="1">
      <c r="A44" s="417"/>
      <c r="B44" s="417"/>
      <c r="C44" s="65"/>
      <c r="D44" s="65"/>
    </row>
    <row r="45" spans="1:4" ht="12.75" customHeight="1">
      <c r="A45" s="417"/>
      <c r="B45" s="417"/>
      <c r="C45" s="65"/>
      <c r="D45" s="65"/>
    </row>
    <row r="46" spans="1:4" ht="15.75" customHeight="1">
      <c r="A46" s="417"/>
      <c r="B46" s="417"/>
      <c r="C46" s="65"/>
      <c r="D46" s="65"/>
    </row>
    <row r="47" spans="1:3" ht="12.75">
      <c r="A47" s="415"/>
      <c r="B47" s="415"/>
      <c r="C47" s="65"/>
    </row>
    <row r="48" spans="1:4" ht="14.25" customHeight="1">
      <c r="A48" s="413" t="s">
        <v>69</v>
      </c>
      <c r="B48" s="413"/>
      <c r="C48" s="150"/>
      <c r="D48" s="150"/>
    </row>
    <row r="49" spans="1:4" ht="14.25">
      <c r="A49" s="415"/>
      <c r="B49" s="415"/>
      <c r="C49" s="162"/>
      <c r="D49" s="162"/>
    </row>
    <row r="50" spans="1:4" ht="14.25" customHeight="1">
      <c r="A50" s="413" t="s">
        <v>70</v>
      </c>
      <c r="B50" s="413"/>
      <c r="C50" s="150"/>
      <c r="D50" s="150"/>
    </row>
    <row r="51" spans="1:2" ht="12.75">
      <c r="A51" s="415"/>
      <c r="B51" s="415"/>
    </row>
    <row r="52" spans="1:4" ht="14.25" customHeight="1">
      <c r="A52" s="413" t="s">
        <v>71</v>
      </c>
      <c r="B52" s="413"/>
      <c r="C52" s="150"/>
      <c r="D52" s="150"/>
    </row>
    <row r="53" spans="1:3" ht="12.75">
      <c r="A53" s="415"/>
      <c r="B53" s="415"/>
      <c r="C53" s="64"/>
    </row>
    <row r="54" spans="1:4" ht="14.25" customHeight="1">
      <c r="A54" s="413" t="s">
        <v>72</v>
      </c>
      <c r="B54" s="413"/>
      <c r="C54" s="150"/>
      <c r="D54" s="150"/>
    </row>
    <row r="55" spans="1:4" ht="14.25">
      <c r="A55" s="413"/>
      <c r="B55" s="413"/>
      <c r="C55" s="150"/>
      <c r="D55" s="150"/>
    </row>
    <row r="56" spans="1:2" ht="12.75">
      <c r="A56" s="415"/>
      <c r="B56" s="415"/>
    </row>
    <row r="57" spans="1:4" ht="14.25">
      <c r="A57" s="413" t="s">
        <v>73</v>
      </c>
      <c r="B57" s="413"/>
      <c r="C57" s="150"/>
      <c r="D57" s="150"/>
    </row>
    <row r="58" spans="1:2" ht="12.75">
      <c r="A58" s="415"/>
      <c r="B58" s="415"/>
    </row>
    <row r="59" spans="1:4" ht="14.25" customHeight="1">
      <c r="A59" s="413" t="s">
        <v>82</v>
      </c>
      <c r="B59" s="413"/>
      <c r="C59" s="150"/>
      <c r="D59" s="150"/>
    </row>
    <row r="60" spans="1:4" ht="14.25">
      <c r="A60" s="413"/>
      <c r="B60" s="413"/>
      <c r="C60" s="150"/>
      <c r="D60" s="150"/>
    </row>
    <row r="61" spans="1:4" ht="14.25">
      <c r="A61" s="413"/>
      <c r="B61" s="413"/>
      <c r="C61" s="150"/>
      <c r="D61" s="150"/>
    </row>
    <row r="62" spans="1:2" ht="12.75">
      <c r="A62" s="415"/>
      <c r="B62" s="415"/>
    </row>
    <row r="63" spans="1:4" ht="14.25" customHeight="1">
      <c r="A63" s="413" t="s">
        <v>74</v>
      </c>
      <c r="B63" s="413"/>
      <c r="C63" s="150"/>
      <c r="D63" s="150"/>
    </row>
    <row r="64" spans="1:4" ht="14.25">
      <c r="A64" s="413"/>
      <c r="B64" s="413"/>
      <c r="C64" s="150"/>
      <c r="D64" s="150"/>
    </row>
    <row r="65" spans="1:2" ht="12.75">
      <c r="A65" s="415"/>
      <c r="B65" s="415"/>
    </row>
    <row r="66" spans="1:4" ht="12.75" customHeight="1">
      <c r="A66" s="414" t="s">
        <v>83</v>
      </c>
      <c r="B66" s="414"/>
      <c r="C66" s="163"/>
      <c r="D66" s="163"/>
    </row>
    <row r="67" spans="1:4" ht="12.75">
      <c r="A67" s="414"/>
      <c r="B67" s="414"/>
      <c r="C67" s="163"/>
      <c r="D67" s="163"/>
    </row>
    <row r="68" spans="1:4" ht="12.75">
      <c r="A68" s="414"/>
      <c r="B68" s="414"/>
      <c r="C68" s="163"/>
      <c r="D68" s="163"/>
    </row>
    <row r="69" spans="1:4" ht="12.75">
      <c r="A69" s="414"/>
      <c r="B69" s="414"/>
      <c r="C69" s="163"/>
      <c r="D69" s="163"/>
    </row>
    <row r="70" spans="1:4" ht="12.75">
      <c r="A70" s="414"/>
      <c r="B70" s="414"/>
      <c r="C70" s="163"/>
      <c r="D70" s="163"/>
    </row>
    <row r="71" spans="1:4" ht="12.75">
      <c r="A71" s="414"/>
      <c r="B71" s="414"/>
      <c r="C71" s="163"/>
      <c r="D71" s="163"/>
    </row>
    <row r="72" spans="1:4" ht="12.75">
      <c r="A72" s="415"/>
      <c r="B72" s="415"/>
      <c r="C72" s="163"/>
      <c r="D72" s="163"/>
    </row>
    <row r="73" spans="1:4" ht="12.75" customHeight="1">
      <c r="A73" s="405" t="s">
        <v>77</v>
      </c>
      <c r="B73" s="405"/>
      <c r="C73" s="140"/>
      <c r="D73" s="140"/>
    </row>
    <row r="74" spans="1:4" ht="12.75">
      <c r="A74" s="405"/>
      <c r="B74" s="405"/>
      <c r="C74" s="140"/>
      <c r="D74" s="140"/>
    </row>
    <row r="75" spans="1:4" ht="12.75">
      <c r="A75" s="405"/>
      <c r="B75" s="405"/>
      <c r="C75" s="140"/>
      <c r="D75" s="140"/>
    </row>
    <row r="102" ht="12.75">
      <c r="A102" s="65"/>
    </row>
    <row r="103" ht="12.75">
      <c r="A103" s="65"/>
    </row>
    <row r="104" ht="12.75">
      <c r="A104" s="65"/>
    </row>
    <row r="106" ht="12.75">
      <c r="A106" s="65"/>
    </row>
    <row r="107" ht="12.75">
      <c r="A107" s="65"/>
    </row>
    <row r="108" ht="12.75">
      <c r="A108" s="65"/>
    </row>
    <row r="109" ht="12.75">
      <c r="A109" s="65"/>
    </row>
    <row r="110" ht="12.75">
      <c r="A110" s="65"/>
    </row>
    <row r="111" ht="12.75">
      <c r="A111" s="65"/>
    </row>
    <row r="112" ht="12.75">
      <c r="A112" s="65"/>
    </row>
    <row r="113" ht="12.75">
      <c r="A113" s="65"/>
    </row>
    <row r="114" ht="12.75">
      <c r="A114" s="65"/>
    </row>
    <row r="115" ht="12.75">
      <c r="A115" s="65"/>
    </row>
    <row r="116" ht="12.75">
      <c r="A116" s="65"/>
    </row>
    <row r="117" ht="12.75">
      <c r="A117" s="65"/>
    </row>
    <row r="118" ht="12.75">
      <c r="A118" s="65"/>
    </row>
    <row r="121" ht="12.75">
      <c r="A121" s="65"/>
    </row>
    <row r="122" ht="12.75">
      <c r="A122" s="65"/>
    </row>
    <row r="123" ht="12.75">
      <c r="A123" s="65"/>
    </row>
    <row r="124" ht="12.75">
      <c r="A124" s="65"/>
    </row>
    <row r="125" ht="12.75">
      <c r="A125" s="65"/>
    </row>
    <row r="126" ht="12.75">
      <c r="A126" s="65"/>
    </row>
    <row r="127" ht="12.75">
      <c r="A127" s="65"/>
    </row>
    <row r="128" ht="12.75">
      <c r="A128" s="65"/>
    </row>
    <row r="129" ht="12.75">
      <c r="A129" s="65"/>
    </row>
    <row r="130" ht="12.75">
      <c r="A130" s="65"/>
    </row>
    <row r="133" ht="12.75">
      <c r="A133" s="65"/>
    </row>
    <row r="134" ht="12.75">
      <c r="A134" s="65"/>
    </row>
    <row r="135" ht="12.75">
      <c r="A135" s="65"/>
    </row>
    <row r="138" ht="12.75">
      <c r="A138" s="65"/>
    </row>
    <row r="139" ht="12.75">
      <c r="A139" s="65"/>
    </row>
    <row r="140" ht="12.75">
      <c r="A140" s="65"/>
    </row>
    <row r="141" ht="12.75">
      <c r="A141" s="65"/>
    </row>
    <row r="142" ht="12.75">
      <c r="A142" s="65"/>
    </row>
    <row r="143" ht="12.75">
      <c r="A143" s="65"/>
    </row>
    <row r="144" ht="12.75">
      <c r="A144" s="65"/>
    </row>
    <row r="145" ht="12.75">
      <c r="A145" s="65"/>
    </row>
    <row r="146" ht="12.75">
      <c r="A146" s="65"/>
    </row>
    <row r="147" ht="12.75">
      <c r="A147" s="65"/>
    </row>
    <row r="148" ht="12.75">
      <c r="A148" s="65"/>
    </row>
    <row r="149" ht="12.75">
      <c r="A149" s="65"/>
    </row>
    <row r="150" ht="12.75">
      <c r="A150" s="65"/>
    </row>
    <row r="151" ht="12.75">
      <c r="A151" s="65"/>
    </row>
    <row r="152" ht="12.75">
      <c r="A152" s="6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3:B75"/>
    <mergeCell ref="A59:B61"/>
    <mergeCell ref="A66:B71"/>
    <mergeCell ref="A58:B58"/>
    <mergeCell ref="A62:B62"/>
    <mergeCell ref="A65:B65"/>
    <mergeCell ref="A72:B72"/>
  </mergeCells>
  <printOptions/>
  <pageMargins left="0.5" right="0.5" top="0.75" bottom="0.7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401" t="s">
        <v>5</v>
      </c>
      <c r="B1" s="401"/>
    </row>
    <row r="3" spans="1:2" ht="12.75">
      <c r="A3" s="3" t="s">
        <v>38</v>
      </c>
      <c r="B3" s="79" t="s">
        <v>39</v>
      </c>
    </row>
    <row r="4" ht="12.75">
      <c r="B4" s="2" t="s">
        <v>365</v>
      </c>
    </row>
    <row r="5" ht="12.75">
      <c r="B5" s="43"/>
    </row>
    <row r="6" spans="1:3" ht="12.75">
      <c r="A6" t="s">
        <v>40</v>
      </c>
      <c r="B6" s="43">
        <f>68112*0.12/0.4</f>
        <v>20433.6</v>
      </c>
      <c r="C6" s="43"/>
    </row>
    <row r="7" spans="1:3" ht="12.75">
      <c r="A7" t="s">
        <v>41</v>
      </c>
      <c r="B7" s="43">
        <f>B6</f>
        <v>20433.6</v>
      </c>
      <c r="C7" s="43"/>
    </row>
    <row r="8" spans="1:2" ht="12.75">
      <c r="A8" t="s">
        <v>42</v>
      </c>
      <c r="B8" s="43">
        <f>47478-(B7+B6)</f>
        <v>6610.800000000003</v>
      </c>
    </row>
    <row r="9" spans="1:3" ht="12.75">
      <c r="A9" t="s">
        <v>43</v>
      </c>
      <c r="B9" s="43">
        <f>SUM(B10:B13)</f>
        <v>30793.550600000002</v>
      </c>
      <c r="C9" s="43"/>
    </row>
    <row r="10" spans="1:3" ht="12.75">
      <c r="A10" s="164" t="s">
        <v>44</v>
      </c>
      <c r="B10" s="126">
        <f>122966*0.32*0.3</f>
        <v>11804.736</v>
      </c>
      <c r="C10" s="43"/>
    </row>
    <row r="11" spans="1:3" ht="12.75">
      <c r="A11" s="164" t="s">
        <v>45</v>
      </c>
      <c r="B11" s="126">
        <f>122966*0.23*0.19</f>
        <v>5373.6142</v>
      </c>
      <c r="C11" s="43"/>
    </row>
    <row r="12" spans="1:3" ht="12.75">
      <c r="A12" s="164" t="s">
        <v>46</v>
      </c>
      <c r="B12" s="126">
        <f>122966*0.42*0.07</f>
        <v>3615.2004000000006</v>
      </c>
      <c r="C12" s="43"/>
    </row>
    <row r="13" spans="1:6" ht="12.75">
      <c r="A13" s="165" t="s">
        <v>47</v>
      </c>
      <c r="B13" s="126">
        <v>10000</v>
      </c>
      <c r="C13" s="43"/>
      <c r="F13" s="84"/>
    </row>
    <row r="14" spans="1:3" ht="12.75">
      <c r="A14" s="23" t="s">
        <v>48</v>
      </c>
      <c r="B14" s="45">
        <f>(109694*0.8)-9100</f>
        <v>78655.20000000001</v>
      </c>
      <c r="C14" s="43"/>
    </row>
    <row r="15" spans="1:3" ht="12.75">
      <c r="A15" s="23"/>
      <c r="B15" s="44"/>
      <c r="C15" s="43"/>
    </row>
    <row r="16" spans="1:2" ht="12.75">
      <c r="A16" s="166" t="s">
        <v>368</v>
      </c>
      <c r="B16" s="50">
        <f>SUM(B6:B9,B14)</f>
        <v>156926.75060000003</v>
      </c>
    </row>
    <row r="17" spans="1:2" ht="12.75">
      <c r="A17" s="63"/>
      <c r="B17" s="44"/>
    </row>
    <row r="18" ht="12.75">
      <c r="B18" s="43"/>
    </row>
    <row r="19" spans="1:2" ht="12.75">
      <c r="A19" s="1" t="s">
        <v>49</v>
      </c>
      <c r="B19" s="43"/>
    </row>
    <row r="20" ht="12.75">
      <c r="B20" s="43"/>
    </row>
    <row r="21" spans="1:3" s="23" customFormat="1" ht="12.75">
      <c r="A21" s="167" t="s">
        <v>50</v>
      </c>
      <c r="B21" s="44">
        <v>138156</v>
      </c>
      <c r="C21" s="44"/>
    </row>
    <row r="22" spans="1:2" ht="12.75">
      <c r="A22" s="23" t="s">
        <v>51</v>
      </c>
      <c r="B22" s="45">
        <f>B6+B7+B8+B9+B14</f>
        <v>156926.75060000003</v>
      </c>
    </row>
    <row r="23" spans="1:3" s="23" customFormat="1" ht="12.75">
      <c r="A23" s="168" t="s">
        <v>52</v>
      </c>
      <c r="B23" s="50">
        <f>B21-B22</f>
        <v>-18770.75060000003</v>
      </c>
      <c r="C23" s="44"/>
    </row>
    <row r="24" spans="1:3" s="23" customFormat="1" ht="12.75">
      <c r="A24" s="167"/>
      <c r="B24" s="44"/>
      <c r="C24" s="44"/>
    </row>
    <row r="25" spans="1:6" ht="94.5" customHeight="1">
      <c r="A25" s="418" t="s">
        <v>84</v>
      </c>
      <c r="B25" s="418"/>
      <c r="C25" s="12"/>
      <c r="D25" s="12"/>
      <c r="E25" s="12"/>
      <c r="F25" s="12"/>
    </row>
    <row r="26" spans="1:6" ht="12.75" customHeight="1">
      <c r="A26" s="12"/>
      <c r="B26" s="12"/>
      <c r="C26" s="12"/>
      <c r="D26" s="12"/>
      <c r="E26" s="12"/>
      <c r="F26" s="12"/>
    </row>
    <row r="27" spans="1:8" ht="55.5" customHeight="1">
      <c r="A27" s="405" t="s">
        <v>77</v>
      </c>
      <c r="B27" s="405"/>
      <c r="C27" s="140"/>
      <c r="D27" s="140"/>
      <c r="E27" s="140"/>
      <c r="F27" s="140"/>
      <c r="G27" s="140"/>
      <c r="H27" s="140"/>
    </row>
    <row r="28" spans="1:8" ht="12.75">
      <c r="A28" s="140"/>
      <c r="B28" s="140"/>
      <c r="C28" s="140"/>
      <c r="D28" s="140"/>
      <c r="E28" s="140"/>
      <c r="F28" s="140"/>
      <c r="G28" s="140"/>
      <c r="H28" s="140"/>
    </row>
    <row r="29" spans="1:8" ht="12.75">
      <c r="A29" s="140"/>
      <c r="B29" s="140"/>
      <c r="C29" s="140"/>
      <c r="D29" s="140"/>
      <c r="E29" s="140"/>
      <c r="F29" s="140"/>
      <c r="G29" s="140"/>
      <c r="H29" s="140"/>
    </row>
    <row r="30" spans="1:6" ht="12.75">
      <c r="A30" s="12"/>
      <c r="B30" s="12"/>
      <c r="C30" s="12"/>
      <c r="D30" s="12"/>
      <c r="E30" s="12"/>
      <c r="F30" s="12"/>
    </row>
    <row r="31" spans="1:6" ht="12.75">
      <c r="A31" s="12"/>
      <c r="B31" s="12"/>
      <c r="C31" s="12"/>
      <c r="D31" s="12"/>
      <c r="E31" s="12"/>
      <c r="F31" s="12"/>
    </row>
    <row r="32" spans="1:6" ht="12.75">
      <c r="A32" s="12"/>
      <c r="B32" s="12"/>
      <c r="C32" s="12"/>
      <c r="D32" s="12"/>
      <c r="E32" s="12"/>
      <c r="F32" s="12"/>
    </row>
    <row r="33" spans="1:6" ht="12.75">
      <c r="A33" s="12"/>
      <c r="B33" s="12"/>
      <c r="C33" s="12"/>
      <c r="D33" s="12"/>
      <c r="E33" s="12"/>
      <c r="F33" s="12"/>
    </row>
    <row r="34" spans="1:6" ht="12.75">
      <c r="A34" s="12"/>
      <c r="B34" s="12"/>
      <c r="C34" s="12"/>
      <c r="D34" s="12"/>
      <c r="E34" s="12"/>
      <c r="F34" s="12"/>
    </row>
    <row r="35" spans="1:6" ht="12.75">
      <c r="A35" s="12"/>
      <c r="B35" s="12"/>
      <c r="C35" s="12"/>
      <c r="D35" s="12"/>
      <c r="E35" s="12"/>
      <c r="F35" s="12"/>
    </row>
    <row r="36" spans="1:6" ht="17.25" customHeight="1">
      <c r="A36" s="12"/>
      <c r="B36" s="12"/>
      <c r="C36" s="12"/>
      <c r="D36" s="12"/>
      <c r="E36" s="12"/>
      <c r="F36" s="12"/>
    </row>
  </sheetData>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372</v>
      </c>
    </row>
    <row r="2" spans="1:4" ht="12.75">
      <c r="A2" s="419"/>
      <c r="B2" s="419"/>
      <c r="C2" s="419"/>
      <c r="D2" s="419"/>
    </row>
    <row r="3" spans="1:4" ht="12.75">
      <c r="A3" s="3" t="s">
        <v>332</v>
      </c>
      <c r="B3" s="3">
        <v>2008</v>
      </c>
      <c r="C3" s="3"/>
      <c r="D3" s="4" t="s">
        <v>373</v>
      </c>
    </row>
    <row r="4" spans="2:4" ht="12.75">
      <c r="B4" s="399" t="s">
        <v>365</v>
      </c>
      <c r="C4" s="399"/>
      <c r="D4" s="399"/>
    </row>
    <row r="5" spans="2:4" ht="12.75">
      <c r="B5" s="61"/>
      <c r="C5" s="61"/>
      <c r="D5" s="61"/>
    </row>
    <row r="6" spans="1:4" ht="12.75">
      <c r="A6" s="39" t="s">
        <v>374</v>
      </c>
      <c r="B6" s="62">
        <v>70600</v>
      </c>
      <c r="C6" s="91"/>
      <c r="D6" s="62">
        <v>14600</v>
      </c>
    </row>
    <row r="7" spans="2:4" ht="12.75">
      <c r="B7" s="91"/>
      <c r="C7" s="91"/>
      <c r="D7" s="91"/>
    </row>
    <row r="8" spans="1:4" ht="12.75">
      <c r="A8" s="39" t="s">
        <v>375</v>
      </c>
      <c r="B8" s="62">
        <v>16300</v>
      </c>
      <c r="C8" s="91"/>
      <c r="D8" s="62">
        <v>87000</v>
      </c>
    </row>
    <row r="9" spans="1:4" ht="12.75">
      <c r="A9" s="56"/>
      <c r="B9" s="87"/>
      <c r="C9" s="91"/>
      <c r="D9" s="62"/>
    </row>
    <row r="10" spans="1:4" ht="12.75">
      <c r="A10" s="39" t="s">
        <v>376</v>
      </c>
      <c r="B10" s="62">
        <v>10700</v>
      </c>
      <c r="C10" s="91"/>
      <c r="D10" s="62">
        <v>30800</v>
      </c>
    </row>
    <row r="11" spans="1:4" ht="12.75">
      <c r="A11" s="56"/>
      <c r="B11" s="87"/>
      <c r="C11" s="91"/>
      <c r="D11" s="91"/>
    </row>
    <row r="12" spans="1:4" ht="12.75">
      <c r="A12" s="39" t="s">
        <v>377</v>
      </c>
      <c r="B12" s="62">
        <v>93000</v>
      </c>
      <c r="C12" s="91"/>
      <c r="D12" s="62">
        <v>26200</v>
      </c>
    </row>
    <row r="13" spans="1:4" ht="12.75">
      <c r="A13" s="3"/>
      <c r="B13" s="3"/>
      <c r="C13" s="3"/>
      <c r="D13" s="3"/>
    </row>
    <row r="14" ht="12.75">
      <c r="A14" s="63"/>
    </row>
    <row r="15" spans="1:4" ht="15.75" customHeight="1">
      <c r="A15" s="418" t="s">
        <v>378</v>
      </c>
      <c r="B15" s="418"/>
      <c r="C15" s="418"/>
      <c r="D15" s="418"/>
    </row>
    <row r="16" spans="1:4" ht="12.75">
      <c r="A16" s="418"/>
      <c r="B16" s="418"/>
      <c r="C16" s="418"/>
      <c r="D16" s="418"/>
    </row>
    <row r="17" spans="1:4" ht="12.75">
      <c r="A17" s="418"/>
      <c r="B17" s="418"/>
      <c r="C17" s="418"/>
      <c r="D17" s="418"/>
    </row>
    <row r="18" spans="1:4" ht="12.75">
      <c r="A18" s="65"/>
      <c r="B18" s="65"/>
      <c r="C18" s="65"/>
      <c r="D18" s="65"/>
    </row>
    <row r="19" spans="1:4" ht="12.75" customHeight="1">
      <c r="A19" s="418" t="s">
        <v>379</v>
      </c>
      <c r="B19" s="418"/>
      <c r="C19" s="418"/>
      <c r="D19" s="418"/>
    </row>
    <row r="20" spans="1:4" ht="12.75">
      <c r="A20" s="418"/>
      <c r="B20" s="418"/>
      <c r="C20" s="418"/>
      <c r="D20" s="418"/>
    </row>
    <row r="21" spans="1:4" ht="12.75">
      <c r="A21" s="418"/>
      <c r="B21" s="418"/>
      <c r="C21" s="418"/>
      <c r="D21" s="418"/>
    </row>
    <row r="22" spans="1:4" ht="12.75">
      <c r="A22" s="418"/>
      <c r="B22" s="418"/>
      <c r="C22" s="418"/>
      <c r="D22" s="418"/>
    </row>
    <row r="23" spans="1:4" ht="12.75">
      <c r="A23" s="418"/>
      <c r="B23" s="418"/>
      <c r="C23" s="418"/>
      <c r="D23" s="418"/>
    </row>
    <row r="24" spans="1:4" ht="12.75">
      <c r="A24" s="418"/>
      <c r="B24" s="418"/>
      <c r="C24" s="418"/>
      <c r="D24" s="418"/>
    </row>
    <row r="25" spans="1:4" ht="12.75">
      <c r="A25" s="418"/>
      <c r="B25" s="418"/>
      <c r="C25" s="418"/>
      <c r="D25" s="418"/>
    </row>
    <row r="26" spans="1:4" ht="26.25" customHeight="1">
      <c r="A26" s="418"/>
      <c r="B26" s="418"/>
      <c r="C26" s="418"/>
      <c r="D26" s="418"/>
    </row>
    <row r="27" spans="1:4" ht="12.75">
      <c r="A27" s="98"/>
      <c r="B27" s="98"/>
      <c r="C27" s="98"/>
      <c r="D27" s="98"/>
    </row>
    <row r="28" spans="1:6" ht="42" customHeight="1">
      <c r="A28" s="402" t="s">
        <v>343</v>
      </c>
      <c r="B28" s="402"/>
      <c r="C28" s="402"/>
      <c r="D28" s="402"/>
      <c r="E28" s="12"/>
      <c r="F28" s="12"/>
    </row>
  </sheetData>
  <mergeCells count="5">
    <mergeCell ref="A28:D28"/>
    <mergeCell ref="A2:D2"/>
    <mergeCell ref="B4:D4"/>
    <mergeCell ref="A15:D17"/>
    <mergeCell ref="A19: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2011-01-11T23:02:45Z</cp:lastPrinted>
  <dcterms:created xsi:type="dcterms:W3CDTF">2010-11-12T19:45:18Z</dcterms:created>
  <dcterms:modified xsi:type="dcterms:W3CDTF">2011-01-12T00:34:21Z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